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86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'CFS'!$A$1:$E$65</definedName>
    <definedName name="_xlnm.Print_Area" localSheetId="4">'EQS'!$A$1:$T$52</definedName>
    <definedName name="_xlnm.Print_Area" localSheetId="1">'IS'!$A$1:$E$57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'CFS'!$66:$65536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'CFS'!$A$1:$E$41</definedName>
    <definedName name="Z_2BD2C2C3_AF9C_11D6_9CEF_00D009775214_.wvu.Rows" localSheetId="3" hidden="1">'CFS'!$66:$65536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'CFS'!$66:$65536,'CFS'!$52:$52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'CFS'!$66:$65536,'CFS'!$52:$52</definedName>
  </definedNames>
  <calcPr fullCalcOnLoad="1"/>
</workbook>
</file>

<file path=xl/sharedStrings.xml><?xml version="1.0" encoding="utf-8"?>
<sst xmlns="http://schemas.openxmlformats.org/spreadsheetml/2006/main" count="238" uniqueCount="200">
  <si>
    <t>BGN'000</t>
  </si>
  <si>
    <t xml:space="preserve"> </t>
  </si>
  <si>
    <t>- продадени обратно изкупени акции</t>
  </si>
  <si>
    <t>2022   BGN'000</t>
  </si>
  <si>
    <t>2023   BGN'000</t>
  </si>
  <si>
    <t>14,15</t>
  </si>
  <si>
    <t>.</t>
  </si>
  <si>
    <t>23 (а)</t>
  </si>
  <si>
    <t>23 (б)</t>
  </si>
  <si>
    <t>Nazwa firmy:</t>
  </si>
  <si>
    <t xml:space="preserve">"Sopharma" S.A. </t>
  </si>
  <si>
    <t>Rada Dyrektorów:</t>
  </si>
  <si>
    <t xml:space="preserve">dr hab. Ognian Donew </t>
  </si>
  <si>
    <t>Wesela Stoeva</t>
  </si>
  <si>
    <t>Aleksander Chaushev</t>
  </si>
  <si>
    <t>Bisera Łazarowa</t>
  </si>
  <si>
    <t>Iwan Badiński</t>
  </si>
  <si>
    <t xml:space="preserve">Dyrektor wykonawczy: </t>
  </si>
  <si>
    <t>Pełnomocnik:</t>
  </si>
  <si>
    <t>Symeon Donev</t>
  </si>
  <si>
    <t xml:space="preserve">Dyrektor ds. finansowych:  </t>
  </si>
  <si>
    <t xml:space="preserve">Borys Borysow </t>
  </si>
  <si>
    <t>Główny księgowy:</t>
  </si>
  <si>
    <t xml:space="preserve">Jordanka Petkowa </t>
  </si>
  <si>
    <t>Kierownik Działu Prawnego</t>
  </si>
  <si>
    <t>Aleksander Jotow</t>
  </si>
  <si>
    <t>Adres zarządu:</t>
  </si>
  <si>
    <t>miasto Sofia</t>
  </si>
  <si>
    <t>ul."Iliensko shose" 16</t>
  </si>
  <si>
    <t>Prawnicy:</t>
  </si>
  <si>
    <t>Adriana Balewa</t>
  </si>
  <si>
    <t>Wenelin Gachew</t>
  </si>
  <si>
    <t>Wentsislav Stoew</t>
  </si>
  <si>
    <t>Stefan Vachev</t>
  </si>
  <si>
    <t>Banki usługowe:</t>
  </si>
  <si>
    <t>KBC bank</t>
  </si>
  <si>
    <t>DSK Bank EAD</t>
  </si>
  <si>
    <t>Eurobank i EFG Bułgaria AD</t>
  </si>
  <si>
    <t>Ying Bank NV</t>
  </si>
  <si>
    <t>Unicredit AD</t>
  </si>
  <si>
    <t>Citibank NA</t>
  </si>
  <si>
    <t>Bank Miejski AD</t>
  </si>
  <si>
    <t>Audytorzy:</t>
  </si>
  <si>
    <t>Baker Tilly Clit &amp; Partners Ltd.</t>
  </si>
  <si>
    <t>JEDNOSTKOWE SPRAWOZDANIE Z CAŁKOWITYCH DOCHODÓW</t>
  </si>
  <si>
    <t>za okres kończący się 30 czerwca 2023 roku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</si>
  <si>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</si>
  <si>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</si>
  <si>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</si>
  <si>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</si>
  <si>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</si>
  <si>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</si>
  <si>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</si>
  <si>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</si>
  <si>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</si>
  <si>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</si>
  <si>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</si>
  <si>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</si>
  <si>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</si>
  <si>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</si>
  <si>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>Zysk netto za rok</t>
  </si>
  <si>
    <t>Inne składniki całkowitych dochodów:</t>
  </si>
  <si>
    <t xml:space="preserve">Składniki, które nie zostaną przekształcone w składzie zysku lub strat: </t>
  </si>
  <si>
    <t>Zmiana netto wartości godziwej pozostałych długoterminowych inwestycji kapitałowych</t>
  </si>
  <si>
    <t>Późniejsze przeszacowania rzeczowych aktywów trwałych</t>
  </si>
  <si>
    <t>Podatek dochodowy dotyczący składników innych całkowitych dochodów, które nie zostaną przeklasyfikowane</t>
  </si>
  <si>
    <t>Inne całkowite dochody za rok, bez podatków</t>
  </si>
  <si>
    <t xml:space="preserve">RAZEM CAŁKOWITE DOCHODY ZA OKRES </t>
  </si>
  <si>
    <t>Podstawowy zysk netto na akcję                                                                 BGN</t>
  </si>
  <si>
    <t xml:space="preserve">Zysk netto na rozwodnioną akcję                      </t>
  </si>
  <si>
    <t>Załączniki na stronach od 5 do 135 stanowią integralną część jednostkowego sprawozdania finansowego.</t>
  </si>
  <si>
    <t>Dyrektor ds. finansowych:</t>
  </si>
  <si>
    <t xml:space="preserve">     Jordanka Petkowa </t>
  </si>
  <si>
    <t>Aplikacje</t>
  </si>
  <si>
    <t>"Sopharma" S.A.</t>
  </si>
  <si>
    <t>JEDNOSTKOWE SPRAWOZDANIE FINANSOWE</t>
  </si>
  <si>
    <t>na dzień 30 czerwca 2023 r</t>
  </si>
  <si>
    <t xml:space="preserve">AKTYWA </t>
  </si>
  <si>
    <t>Aktywa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</si>
  <si>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</si>
  <si>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</si>
  <si>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</si>
  <si>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</si>
  <si>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jednostki stowarzyszone i wspólne przedsięwzięcia</t>
  </si>
  <si>
    <t>Inne długoterminowe inwestycje kapitałowe</t>
  </si>
  <si>
    <t>Należności długoterminowe od przedsiębiorstw powiązanych</t>
  </si>
  <si>
    <t>Inne należności długoterminowe</t>
  </si>
  <si>
    <t>Aktywa obrotowe</t>
  </si>
  <si>
    <t>Rezerwy materiałowe</t>
  </si>
  <si>
    <t>Należności od jednostek zależnych</t>
  </si>
  <si>
    <t>Należności handlowe</t>
  </si>
  <si>
    <t>Udzielanie pożyczek stronom trzecim</t>
  </si>
  <si>
    <t>Inne należności i rozliczenia międzyokresowe</t>
  </si>
  <si>
    <t>Środki pieniężne i ekwiwalenty środków pieniężnych</t>
  </si>
  <si>
    <t>SUMA AKTYWÓW</t>
  </si>
  <si>
    <t>KAPITAŁ WŁASNY I PASYWA</t>
  </si>
  <si>
    <t>KAPITAŁ WŁASNY</t>
  </si>
  <si>
    <t>Akcyjny kapitał podstawowy</t>
  </si>
  <si>
    <t>Skup własnych akcji</t>
  </si>
  <si>
    <t>Rezerwy</t>
  </si>
  <si>
    <t>Inne składniki kapitału</t>
  </si>
  <si>
    <t>Zyski zatrzymane</t>
  </si>
  <si>
    <t>PASYWA</t>
  </si>
  <si>
    <t>Zobowiązania długoterminowe</t>
  </si>
  <si>
    <t>Długoterminowe kredity bankowe</t>
  </si>
  <si>
    <t>Zobowiązania z tytułu podatku odroczonego</t>
  </si>
  <si>
    <t xml:space="preserve">Dotacje państwowe </t>
  </si>
  <si>
    <t>Zobowiązania z tytułu umów leasingu wobec podmiotów powiązanych</t>
  </si>
  <si>
    <t>Zobowiązania wynikające z umów leasingu wobec osób trzecich</t>
  </si>
  <si>
    <t>Długoterminowe zobowiązania wobec personelu</t>
  </si>
  <si>
    <t>Zobowiązania krótkoterminowe</t>
  </si>
  <si>
    <t>Zobowiązania krótkoterminowe wobec banków</t>
  </si>
  <si>
    <t xml:space="preserve">Zobowiązania handlowe </t>
  </si>
  <si>
    <t>Zobowiązania wobec jednostek powiązanych</t>
  </si>
  <si>
    <t>Zobowiązania z tytułu podatków</t>
  </si>
  <si>
    <t>Zobowiązania wobec personelu oraz z tytułu ubezpieczeń społecznych</t>
  </si>
  <si>
    <t>Inne należności krótkoterminowe</t>
  </si>
  <si>
    <t xml:space="preserve">SUMA PASYWÓW </t>
  </si>
  <si>
    <t>RAZEM KAPITAŁ WŁASNY I PASYWA</t>
  </si>
  <si>
    <t>Boris Borisov</t>
  </si>
  <si>
    <t xml:space="preserve">    Jordanka Petkowa </t>
  </si>
  <si>
    <t>30 czerwca               2023
      BGN'000</t>
  </si>
  <si>
    <t>31 grudnia               2022
      BGN'000</t>
  </si>
  <si>
    <t>JEDNOSTKOWE SPRAWOZDANIE Z PRZEPŁYWÓW PIENIĘŻNYCH</t>
  </si>
  <si>
    <t>Przepływy pieniężne z działalności operacyjnej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</si>
  <si>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</si>
  <si>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</si>
  <si>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</si>
  <si>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</si>
  <si>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</si>
  <si>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>Zapłacone odsetki i opłaty bankowe od kredytów obrotowych</t>
  </si>
  <si>
    <t>Płatne podatku dochodowego, netto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</si>
  <si>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</si>
  <si>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</si>
  <si>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</si>
  <si>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>Zakupy środków trwałych, maszyn i urządzeń</t>
  </si>
  <si>
    <t>Wpływy ze sprzedaży środków trwałych, maszyn i urządzeń</t>
  </si>
  <si>
    <t>Zakupy wartości niematerialnych i prawnych</t>
  </si>
  <si>
    <t>Zakup nieruchomości inwestycyjnych</t>
  </si>
  <si>
    <t>Nabycie udziałów w spółkach stowarzyszonych</t>
  </si>
  <si>
    <t>Wpływy ze sprzedaży udziałów w spółkach stowarzyszonych</t>
  </si>
  <si>
    <t>Zakupy innych długoterminowych inwestycji kapitałowych</t>
  </si>
  <si>
    <t>Wpływy ze sprzedaży innych długoterminowych inwestycji kapitałowych</t>
  </si>
  <si>
    <t>Zakupy udziałów i udziałów w spółkach zależnych</t>
  </si>
  <si>
    <t>Wpływy ze sprzedaży udziałów i udziałów w spółkach zależnych</t>
  </si>
  <si>
    <t>Pożyczki udzielone przedsiębiorstwom powiązanym</t>
  </si>
  <si>
    <t>Zwrócone pożyczki udzielone przedsiębiorstwom powiązanym</t>
  </si>
  <si>
    <t>Pożyczki udzielone innym przedsiębiorstwom</t>
  </si>
  <si>
    <t>Otrzymane odsetki od udzielonych pożyczek</t>
  </si>
  <si>
    <t>Przychody z tytułu dywidend z inwestycji w jednostki zależne</t>
  </si>
  <si>
    <t>Wpływy z opłat poręczeniowych</t>
  </si>
  <si>
    <t>Przepływy pieniężne netto wykorzystane w działalności inwestycyjnej</t>
  </si>
  <si>
    <t>Przepływy pieniężne z działalności finansowej</t>
  </si>
  <si>
    <t>Wpływy / (Wypłata) długoterminowych kredytów bankowych, netto</t>
  </si>
  <si>
    <t>Wpływy / (spłaty) krótkoterminowych kredytów bankowych (kredyt w rachunku bieżącym), netto</t>
  </si>
  <si>
    <t>Akcje własne wykupione</t>
  </si>
  <si>
    <t>Dywidendy wypłacone i niewykorzystane warranty</t>
  </si>
  <si>
    <t>Opłaty leasingowe na rzecz powiązanych przedsiębiorstw</t>
  </si>
  <si>
    <t>Płatności z tytułu umów leasingu na rzecz osób trzecich</t>
  </si>
  <si>
    <t>Otrzymał rządowe dofinansowanie gruntów rolnych</t>
  </si>
  <si>
    <t>Wpływy / (wpłaty), netto, związane z innymi składnikami kapitału (warranty)</t>
  </si>
  <si>
    <t>Przepływy pieniężne netto wykorzystane w działalności finansowej</t>
  </si>
  <si>
    <t>Zwiększenie/(zmniejszenie) netto stanu środków pieniężnych i ich ekwiwalentów</t>
  </si>
  <si>
    <t>Środki pieniężne i ich ekwiwalenty na dzień 1 stycznia</t>
  </si>
  <si>
    <t>Środki pieniężne i ich ekwiwalenty na dzień 30 czerwca</t>
  </si>
  <si>
    <t>Podatek od zysku zapłacony</t>
  </si>
  <si>
    <t>JEDNOSTKOWE ZESTAWIENIE ZMIAN W KAPITALE WŁASNYM</t>
  </si>
  <si>
    <t>Główny kapitał zakładowy</t>
  </si>
  <si>
    <t>Nabyte akcje własne</t>
  </si>
  <si>
    <t>Rezerwy prawne</t>
  </si>
  <si>
    <t>Ponowna ocena rezerwa -nieruchomości, maszyny i urządzenia</t>
  </si>
  <si>
    <t>Rezerwa na aktywa finansowe wyceniane w wartości godziwej przez inne całkowite dochody</t>
  </si>
  <si>
    <t>Dodatkowe rezerwy</t>
  </si>
  <si>
    <t>Pozostałe składniki kapitału (rezerwa na wyemitowane warranty)</t>
  </si>
  <si>
    <t>Razem kapital wlasny</t>
  </si>
  <si>
    <t xml:space="preserve">Stan na dzień 1 stycznia 2022 roku </t>
  </si>
  <si>
    <t>Zmiany w kapitale własnym na 2022 rok</t>
  </si>
  <si>
    <t>Skutki nabycia odkupionych akcji</t>
  </si>
  <si>
    <t>Skutki sprzedanych praw z wystawionych warrantów</t>
  </si>
  <si>
    <t>Pozostałe składniki kapitału, m.in.</t>
  </si>
  <si>
    <t xml:space="preserve"> -  koszty transakcji</t>
  </si>
  <si>
    <t xml:space="preserve">Podział zysku na:                  </t>
  </si>
  <si>
    <t xml:space="preserve"> - rezerwy</t>
  </si>
  <si>
    <t>Całkowite dochody ogółem za rok, w tym:</t>
  </si>
  <si>
    <t xml:space="preserve">    -  zysk netto za rok</t>
  </si>
  <si>
    <t xml:space="preserve">    - inne składniki całkowitych dochodów, bez podatków</t>
  </si>
  <si>
    <t>Przeniesienie do zysków zatrzymanych</t>
  </si>
  <si>
    <t xml:space="preserve">Stan na dzień 31 grudnia 2022 roku </t>
  </si>
  <si>
    <t>Zmiany w kapitale własnym na 2023 rok</t>
  </si>
  <si>
    <t>Alokacja rezerw na:</t>
  </si>
  <si>
    <t xml:space="preserve">  - dywidendy</t>
  </si>
  <si>
    <t>Udział w zyskach dla:</t>
  </si>
  <si>
    <t>koszty transakcji</t>
  </si>
  <si>
    <t xml:space="preserve">    - zysk netto za rok</t>
  </si>
  <si>
    <t xml:space="preserve">    - inne składniki całkowitych dochodów bez podatków</t>
  </si>
  <si>
    <t>Saldo na dzień 30 czerwca 2023 r</t>
  </si>
  <si>
    <t xml:space="preserve">Dyrektor ds. finansowych:                                                                     </t>
  </si>
  <si>
    <t>Główny księgowy</t>
  </si>
  <si>
    <t xml:space="preserve">        Borys Borysow </t>
  </si>
  <si>
    <t xml:space="preserve">             Jordanka Petkowa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</si>
</sst>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_);_(@_)"/>
  </numFmts>
  <fonts count="8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9"/>
      <color rgb="FFFF0000"/>
      <name val="Times New Roman"/>
      <family val="1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8" fillId="0" borderId="10" xfId="63" applyFont="1" applyBorder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41" fontId="7" fillId="0" borderId="0" xfId="64" applyNumberFormat="1" applyFont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4" applyFont="1">
      <alignment/>
      <protection/>
    </xf>
    <xf numFmtId="15" fontId="13" fillId="0" borderId="0" xfId="63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7" fillId="0" borderId="0" xfId="65" applyFont="1" applyAlignment="1" applyProtection="1">
      <alignment vertical="top"/>
      <protection locked="0"/>
    </xf>
    <xf numFmtId="0" fontId="19" fillId="0" borderId="0" xfId="65" applyFont="1" applyAlignment="1" applyProtection="1">
      <alignment vertical="top"/>
      <protection locked="0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20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3" applyFont="1" applyAlignment="1">
      <alignment vertical="center"/>
      <protection/>
    </xf>
    <xf numFmtId="0" fontId="2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65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41" fontId="10" fillId="0" borderId="0" xfId="70" applyNumberFormat="1" applyFont="1" applyAlignment="1">
      <alignment horizontal="right" vertical="center" wrapText="1"/>
      <protection/>
    </xf>
    <xf numFmtId="0" fontId="28" fillId="0" borderId="0" xfId="64" applyFont="1" applyAlignment="1">
      <alignment vertical="top" wrapText="1"/>
      <protection/>
    </xf>
    <xf numFmtId="0" fontId="0" fillId="0" borderId="0" xfId="70" applyAlignment="1">
      <alignment horizontal="left" vertical="center"/>
      <protection/>
    </xf>
    <xf numFmtId="0" fontId="27" fillId="0" borderId="0" xfId="69" applyFont="1" applyAlignment="1" quotePrefix="1">
      <alignment horizontal="left" vertical="center"/>
      <protection/>
    </xf>
    <xf numFmtId="0" fontId="29" fillId="0" borderId="0" xfId="64" applyFont="1" applyAlignment="1">
      <alignment horizontal="center"/>
      <protection/>
    </xf>
    <xf numFmtId="41" fontId="7" fillId="0" borderId="0" xfId="64" applyNumberFormat="1" applyFont="1" applyAlignment="1">
      <alignment horizontal="right"/>
      <protection/>
    </xf>
    <xf numFmtId="0" fontId="30" fillId="0" borderId="0" xfId="64" applyFont="1" applyAlignment="1">
      <alignment vertical="top" wrapText="1"/>
      <protection/>
    </xf>
    <xf numFmtId="0" fontId="29" fillId="0" borderId="0" xfId="64" applyFont="1" applyAlignment="1">
      <alignment horizontal="center"/>
      <protection/>
    </xf>
    <xf numFmtId="0" fontId="28" fillId="0" borderId="0" xfId="64" applyFont="1" applyAlignment="1">
      <alignment vertical="top"/>
      <protection/>
    </xf>
    <xf numFmtId="0" fontId="30" fillId="0" borderId="0" xfId="64" applyFont="1" applyAlignment="1">
      <alignment vertical="top"/>
      <protection/>
    </xf>
    <xf numFmtId="0" fontId="7" fillId="0" borderId="0" xfId="6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70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63" applyNumberFormat="1" applyFont="1" applyAlignment="1">
      <alignment horizontal="center" vertical="center" wrapText="1"/>
      <protection/>
    </xf>
    <xf numFmtId="41" fontId="5" fillId="0" borderId="0" xfId="64" applyNumberFormat="1" applyFont="1" applyAlignment="1">
      <alignment horizontal="right"/>
      <protection/>
    </xf>
    <xf numFmtId="41" fontId="15" fillId="0" borderId="0" xfId="6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8" applyNumberFormat="1" applyFont="1" applyBorder="1" applyAlignment="1">
      <alignment horizontal="right" vertical="center"/>
      <protection/>
    </xf>
    <xf numFmtId="209" fontId="10" fillId="0" borderId="0" xfId="68" applyNumberFormat="1" applyFont="1" applyAlignment="1">
      <alignment horizontal="right" vertical="center"/>
      <protection/>
    </xf>
    <xf numFmtId="209" fontId="10" fillId="0" borderId="12" xfId="68" applyNumberFormat="1" applyFont="1" applyBorder="1" applyAlignment="1">
      <alignment horizontal="right" vertical="center"/>
      <protection/>
    </xf>
    <xf numFmtId="209" fontId="10" fillId="0" borderId="11" xfId="68" applyNumberFormat="1" applyFont="1" applyBorder="1" applyAlignment="1">
      <alignment vertical="center"/>
      <protection/>
    </xf>
    <xf numFmtId="209" fontId="10" fillId="0" borderId="0" xfId="68" applyNumberFormat="1" applyFont="1" applyAlignment="1">
      <alignment vertical="center"/>
      <protection/>
    </xf>
    <xf numFmtId="209" fontId="10" fillId="0" borderId="10" xfId="68" applyNumberFormat="1" applyFont="1" applyBorder="1" applyAlignment="1">
      <alignment vertical="center"/>
      <protection/>
    </xf>
    <xf numFmtId="209" fontId="10" fillId="0" borderId="12" xfId="68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41" fontId="7" fillId="0" borderId="0" xfId="67" applyNumberFormat="1" applyFont="1" applyAlignment="1">
      <alignment horizontal="right"/>
      <protection/>
    </xf>
    <xf numFmtId="41" fontId="8" fillId="0" borderId="11" xfId="67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71" applyFont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0" borderId="0" xfId="64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5" fillId="0" borderId="0" xfId="65" applyFont="1" applyAlignment="1">
      <alignment vertical="top"/>
      <protection/>
    </xf>
    <xf numFmtId="0" fontId="5" fillId="0" borderId="0" xfId="65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9" fontId="7" fillId="0" borderId="0" xfId="74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63" applyFont="1" applyAlignment="1">
      <alignment vertical="center" wrapText="1"/>
      <protection/>
    </xf>
    <xf numFmtId="3" fontId="29" fillId="0" borderId="0" xfId="64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41" fontId="41" fillId="0" borderId="0" xfId="0" applyNumberFormat="1" applyFont="1" applyAlignment="1">
      <alignment horizontal="left" vertical="center"/>
    </xf>
    <xf numFmtId="41" fontId="44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41" fontId="29" fillId="0" borderId="0" xfId="64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4" applyFont="1" applyAlignment="1">
      <alignment/>
    </xf>
    <xf numFmtId="213" fontId="7" fillId="0" borderId="0" xfId="0" applyNumberFormat="1" applyFont="1" applyAlignment="1">
      <alignment/>
    </xf>
    <xf numFmtId="43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5" applyFont="1" applyAlignment="1">
      <alignment vertical="top"/>
      <protection/>
    </xf>
    <xf numFmtId="41" fontId="5" fillId="0" borderId="0" xfId="0" applyNumberFormat="1" applyFont="1" applyAlignment="1">
      <alignment horizontal="center"/>
    </xf>
    <xf numFmtId="41" fontId="26" fillId="0" borderId="0" xfId="65" applyNumberFormat="1" applyFont="1" applyAlignment="1">
      <alignment horizontal="center" vertical="center" wrapText="1"/>
      <protection/>
    </xf>
    <xf numFmtId="41" fontId="26" fillId="0" borderId="0" xfId="65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41" fontId="39" fillId="0" borderId="0" xfId="42" applyNumberFormat="1" applyFont="1" applyAlignment="1">
      <alignment/>
    </xf>
    <xf numFmtId="41" fontId="7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64" applyFont="1" applyAlignment="1">
      <alignment vertical="top" wrapText="1"/>
      <protection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7" fillId="0" borderId="0" xfId="63" applyFont="1" applyAlignment="1">
      <alignment vertical="center"/>
      <protection/>
    </xf>
    <xf numFmtId="41" fontId="7" fillId="0" borderId="0" xfId="67" applyNumberFormat="1" applyFont="1" applyAlignment="1">
      <alignment horizontal="center"/>
      <protection/>
    </xf>
    <xf numFmtId="0" fontId="31" fillId="0" borderId="0" xfId="65" applyFont="1" applyAlignment="1">
      <alignment horizontal="right" vertical="top" wrapText="1"/>
      <protection/>
    </xf>
    <xf numFmtId="0" fontId="31" fillId="0" borderId="0" xfId="65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5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5" applyFont="1" applyAlignment="1">
      <alignment vertical="center" wrapText="1"/>
      <protection/>
    </xf>
    <xf numFmtId="0" fontId="46" fillId="0" borderId="0" xfId="65" applyFont="1" applyAlignment="1">
      <alignment horizontal="center" vertical="center"/>
      <protection/>
    </xf>
    <xf numFmtId="0" fontId="46" fillId="0" borderId="0" xfId="65" applyFont="1" applyAlignment="1">
      <alignment vertical="center" wrapText="1"/>
      <protection/>
    </xf>
    <xf numFmtId="203" fontId="46" fillId="0" borderId="0" xfId="65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5" applyFont="1" applyAlignment="1">
      <alignment vertical="center"/>
      <protection/>
    </xf>
    <xf numFmtId="0" fontId="3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63" applyFont="1" applyAlignment="1">
      <alignment horizontal="right" vertical="center"/>
      <protection/>
    </xf>
    <xf numFmtId="203" fontId="50" fillId="0" borderId="0" xfId="65" applyNumberFormat="1" applyFont="1" applyAlignment="1">
      <alignment vertical="center"/>
      <protection/>
    </xf>
    <xf numFmtId="0" fontId="48" fillId="0" borderId="0" xfId="65" applyFont="1" applyAlignment="1">
      <alignment vertical="top"/>
      <protection/>
    </xf>
    <xf numFmtId="0" fontId="46" fillId="0" borderId="0" xfId="65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right" vertical="top" wrapText="1"/>
    </xf>
    <xf numFmtId="41" fontId="51" fillId="0" borderId="0" xfId="65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5" applyFont="1" applyAlignment="1" quotePrefix="1">
      <alignment vertical="center" wrapText="1"/>
      <protection/>
    </xf>
    <xf numFmtId="0" fontId="0" fillId="0" borderId="10" xfId="70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41" fontId="15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/>
    </xf>
    <xf numFmtId="41" fontId="46" fillId="0" borderId="10" xfId="46" applyNumberFormat="1" applyFont="1" applyBorder="1" applyAlignment="1">
      <alignment horizontal="right"/>
    </xf>
    <xf numFmtId="41" fontId="46" fillId="0" borderId="0" xfId="46" applyNumberFormat="1" applyFont="1" applyAlignment="1">
      <alignment horizontal="right"/>
    </xf>
    <xf numFmtId="41" fontId="47" fillId="0" borderId="0" xfId="46" applyNumberFormat="1" applyFont="1" applyAlignment="1">
      <alignment horizontal="right"/>
    </xf>
    <xf numFmtId="41" fontId="31" fillId="0" borderId="10" xfId="46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41" fontId="8" fillId="0" borderId="0" xfId="42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right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0" fontId="15" fillId="0" borderId="0" xfId="64" applyFont="1" applyAlignment="1">
      <alignment horizontal="left" wrapText="1"/>
      <protection/>
    </xf>
    <xf numFmtId="41" fontId="8" fillId="0" borderId="10" xfId="67" applyNumberFormat="1" applyFont="1" applyBorder="1" applyAlignment="1">
      <alignment horizontal="right"/>
      <protection/>
    </xf>
    <xf numFmtId="49" fontId="5" fillId="0" borderId="0" xfId="64" applyNumberFormat="1" applyFont="1" applyAlignment="1">
      <alignment horizontal="right"/>
      <protection/>
    </xf>
    <xf numFmtId="41" fontId="8" fillId="0" borderId="13" xfId="67" applyNumberFormat="1" applyFont="1" applyBorder="1" applyAlignment="1">
      <alignment horizontal="right"/>
      <protection/>
    </xf>
    <xf numFmtId="41" fontId="36" fillId="0" borderId="0" xfId="0" applyNumberFormat="1" applyFont="1" applyBorder="1" applyAlignment="1">
      <alignment horizontal="center"/>
    </xf>
    <xf numFmtId="206" fontId="8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41" fontId="51" fillId="0" borderId="0" xfId="65" applyNumberFormat="1" applyFont="1" applyAlignment="1">
      <alignment horizontal="center" vertical="center" wrapText="1"/>
      <protection/>
    </xf>
    <xf numFmtId="203" fontId="7" fillId="0" borderId="0" xfId="0" applyNumberFormat="1" applyFont="1" applyFill="1" applyAlignment="1">
      <alignment horizontal="right"/>
    </xf>
    <xf numFmtId="41" fontId="8" fillId="0" borderId="0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5" applyFont="1" applyBorder="1" applyAlignment="1">
      <alignment vertical="top"/>
      <protection/>
    </xf>
    <xf numFmtId="0" fontId="9" fillId="0" borderId="0" xfId="67" applyFont="1" applyBorder="1">
      <alignment/>
      <protection/>
    </xf>
    <xf numFmtId="0" fontId="5" fillId="0" borderId="0" xfId="64" applyFont="1" applyAlignment="1">
      <alignment horizontal="center"/>
      <protection/>
    </xf>
    <xf numFmtId="41" fontId="46" fillId="0" borderId="0" xfId="46" applyNumberFormat="1" applyFont="1" applyAlignment="1">
      <alignment horizontal="right" vertical="center"/>
    </xf>
    <xf numFmtId="41" fontId="0" fillId="0" borderId="0" xfId="70" applyNumberFormat="1" applyAlignment="1">
      <alignment horizontal="left" vertical="center"/>
      <protection/>
    </xf>
    <xf numFmtId="41" fontId="29" fillId="0" borderId="0" xfId="64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64" applyFont="1" applyAlignment="1">
      <alignment/>
      <protection/>
    </xf>
    <xf numFmtId="41" fontId="31" fillId="0" borderId="10" xfId="0" applyNumberFormat="1" applyFont="1" applyBorder="1" applyAlignment="1">
      <alignment horizontal="center"/>
    </xf>
    <xf numFmtId="41" fontId="46" fillId="0" borderId="0" xfId="0" applyNumberFormat="1" applyFont="1" applyAlignment="1">
      <alignment horizontal="center"/>
    </xf>
    <xf numFmtId="41" fontId="46" fillId="0" borderId="0" xfId="0" applyNumberFormat="1" applyFont="1" applyAlignment="1">
      <alignment/>
    </xf>
    <xf numFmtId="41" fontId="47" fillId="0" borderId="0" xfId="46" applyNumberFormat="1" applyFont="1" applyAlignment="1">
      <alignment horizontal="right" vertical="center"/>
    </xf>
    <xf numFmtId="41" fontId="46" fillId="0" borderId="10" xfId="46" applyNumberFormat="1" applyFont="1" applyBorder="1" applyAlignment="1">
      <alignment horizontal="right" vertical="center"/>
    </xf>
    <xf numFmtId="41" fontId="46" fillId="0" borderId="0" xfId="46" applyNumberFormat="1" applyFont="1" applyAlignment="1">
      <alignment horizontal="center"/>
    </xf>
    <xf numFmtId="41" fontId="47" fillId="0" borderId="0" xfId="46" applyNumberFormat="1" applyFont="1" applyAlignment="1">
      <alignment horizontal="right" vertical="center"/>
    </xf>
    <xf numFmtId="41" fontId="47" fillId="0" borderId="0" xfId="0" applyNumberFormat="1" applyFont="1" applyAlignment="1">
      <alignment/>
    </xf>
    <xf numFmtId="41" fontId="31" fillId="0" borderId="0" xfId="0" applyNumberFormat="1" applyFont="1" applyAlignment="1">
      <alignment horizontal="center"/>
    </xf>
    <xf numFmtId="41" fontId="31" fillId="0" borderId="0" xfId="0" applyNumberFormat="1" applyFont="1" applyAlignment="1">
      <alignment/>
    </xf>
    <xf numFmtId="41" fontId="46" fillId="0" borderId="0" xfId="46" applyNumberFormat="1" applyFont="1" applyAlignment="1">
      <alignment horizontal="center" vertical="center"/>
    </xf>
    <xf numFmtId="41" fontId="31" fillId="0" borderId="13" xfId="0" applyNumberFormat="1" applyFont="1" applyBorder="1" applyAlignment="1">
      <alignment horizontal="center"/>
    </xf>
    <xf numFmtId="41" fontId="47" fillId="0" borderId="10" xfId="46" applyNumberFormat="1" applyFont="1" applyBorder="1" applyAlignment="1">
      <alignment horizontal="right"/>
    </xf>
    <xf numFmtId="203" fontId="8" fillId="0" borderId="10" xfId="0" applyNumberFormat="1" applyFont="1" applyFill="1" applyBorder="1" applyAlignment="1">
      <alignment horizontal="right"/>
    </xf>
    <xf numFmtId="43" fontId="22" fillId="0" borderId="0" xfId="42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209" fontId="10" fillId="0" borderId="11" xfId="68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wrapText="1"/>
    </xf>
    <xf numFmtId="209" fontId="10" fillId="0" borderId="0" xfId="68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8" fillId="0" borderId="0" xfId="66" applyFont="1" applyAlignment="1">
      <alignment horizontal="left" vertical="center" wrapText="1"/>
      <protection/>
    </xf>
    <xf numFmtId="0" fontId="47" fillId="0" borderId="0" xfId="0" applyFont="1" applyAlignment="1">
      <alignment vertical="top"/>
    </xf>
    <xf numFmtId="0" fontId="47" fillId="0" borderId="0" xfId="66" applyFont="1" applyAlignment="1">
      <alignment vertical="center" wrapText="1"/>
      <protection/>
    </xf>
    <xf numFmtId="0" fontId="46" fillId="0" borderId="0" xfId="66" applyFont="1" applyAlignment="1">
      <alignment horizontal="left" vertical="center" wrapText="1"/>
      <protection/>
    </xf>
    <xf numFmtId="41" fontId="84" fillId="0" borderId="0" xfId="46" applyNumberFormat="1" applyFont="1" applyAlignment="1">
      <alignment horizontal="right" vertical="center"/>
    </xf>
    <xf numFmtId="203" fontId="46" fillId="0" borderId="10" xfId="0" applyNumberFormat="1" applyFont="1" applyBorder="1" applyAlignment="1">
      <alignment/>
    </xf>
    <xf numFmtId="41" fontId="7" fillId="0" borderId="0" xfId="42" applyNumberFormat="1" applyFont="1" applyFill="1" applyAlignment="1">
      <alignment/>
    </xf>
    <xf numFmtId="3" fontId="11" fillId="0" borderId="0" xfId="42" applyNumberFormat="1" applyFont="1" applyFill="1" applyAlignment="1">
      <alignment horizontal="right"/>
    </xf>
    <xf numFmtId="41" fontId="15" fillId="0" borderId="0" xfId="0" applyNumberFormat="1" applyFont="1" applyAlignment="1">
      <alignment horizontal="center" wrapText="1"/>
    </xf>
    <xf numFmtId="43" fontId="85" fillId="0" borderId="0" xfId="42" applyFont="1" applyAlignment="1">
      <alignment horizontal="right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203" fontId="8" fillId="0" borderId="11" xfId="0" applyNumberFormat="1" applyFont="1" applyFill="1" applyBorder="1" applyAlignment="1">
      <alignment horizontal="right"/>
    </xf>
    <xf numFmtId="43" fontId="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03" fontId="1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9" fontId="8" fillId="0" borderId="0" xfId="74" applyFont="1" applyFill="1" applyAlignment="1">
      <alignment/>
    </xf>
    <xf numFmtId="41" fontId="8" fillId="0" borderId="0" xfId="42" applyNumberFormat="1" applyFont="1" applyFill="1" applyAlignment="1">
      <alignment/>
    </xf>
    <xf numFmtId="41" fontId="39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right"/>
    </xf>
    <xf numFmtId="41" fontId="8" fillId="0" borderId="11" xfId="42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  <xf numFmtId="41" fontId="46" fillId="0" borderId="0" xfId="46" applyNumberFormat="1" applyFont="1" applyAlignment="1">
      <alignment horizontal="right" vertical="center"/>
    </xf>
    <xf numFmtId="0" fontId="47" fillId="0" borderId="0" xfId="65" applyFont="1" applyAlignment="1">
      <alignment vertical="center"/>
      <protection/>
    </xf>
    <xf numFmtId="41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203" fontId="4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6" fillId="0" borderId="0" xfId="0" applyFont="1" applyAlignment="1">
      <alignment horizontal="center"/>
    </xf>
    <xf numFmtId="41" fontId="46" fillId="0" borderId="0" xfId="46" applyNumberFormat="1" applyFont="1" applyAlignment="1">
      <alignment horizontal="right"/>
    </xf>
    <xf numFmtId="41" fontId="46" fillId="0" borderId="0" xfId="0" applyNumberFormat="1" applyFont="1" applyAlignment="1">
      <alignment/>
    </xf>
    <xf numFmtId="203" fontId="11" fillId="0" borderId="0" xfId="42" applyNumberFormat="1" applyFont="1" applyAlignment="1">
      <alignment horizontal="right" wrapText="1"/>
    </xf>
    <xf numFmtId="203" fontId="11" fillId="0" borderId="0" xfId="42" applyNumberFormat="1" applyFont="1" applyFill="1" applyAlignment="1">
      <alignment horizontal="right" wrapText="1"/>
    </xf>
    <xf numFmtId="209" fontId="10" fillId="32" borderId="11" xfId="68" applyNumberFormat="1" applyFont="1" applyFill="1" applyBorder="1" applyAlignment="1">
      <alignment vertical="center" wrapText="1"/>
      <protection/>
    </xf>
    <xf numFmtId="41" fontId="46" fillId="0" borderId="0" xfId="46" applyNumberFormat="1" applyFont="1" applyBorder="1" applyAlignment="1">
      <alignment horizontal="right"/>
    </xf>
    <xf numFmtId="41" fontId="46" fillId="0" borderId="0" xfId="0" applyNumberFormat="1" applyFont="1" applyBorder="1" applyAlignment="1">
      <alignment horizontal="center"/>
    </xf>
    <xf numFmtId="41" fontId="46" fillId="0" borderId="0" xfId="0" applyNumberFormat="1" applyFont="1" applyBorder="1" applyAlignment="1">
      <alignment/>
    </xf>
    <xf numFmtId="41" fontId="47" fillId="0" borderId="0" xfId="46" applyNumberFormat="1" applyFont="1" applyBorder="1" applyAlignment="1">
      <alignment horizontal="right" vertical="center"/>
    </xf>
    <xf numFmtId="41" fontId="47" fillId="0" borderId="0" xfId="46" applyNumberFormat="1" applyFont="1" applyBorder="1" applyAlignment="1">
      <alignment horizontal="right"/>
    </xf>
    <xf numFmtId="41" fontId="46" fillId="0" borderId="0" xfId="46" applyNumberFormat="1" applyFont="1" applyBorder="1" applyAlignment="1">
      <alignment horizontal="right"/>
    </xf>
    <xf numFmtId="43" fontId="23" fillId="0" borderId="0" xfId="42" applyFont="1" applyAlignment="1">
      <alignment horizontal="center" wrapText="1"/>
    </xf>
    <xf numFmtId="209" fontId="10" fillId="0" borderId="11" xfId="68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horizontal="center" wrapText="1"/>
    </xf>
    <xf numFmtId="41" fontId="46" fillId="0" borderId="0" xfId="46" applyNumberFormat="1" applyFont="1" applyFill="1" applyAlignment="1">
      <alignment horizontal="right"/>
    </xf>
    <xf numFmtId="0" fontId="37" fillId="0" borderId="0" xfId="0" applyFont="1" applyAlignment="1">
      <alignment horizontal="left" vertical="center" wrapText="1"/>
    </xf>
    <xf numFmtId="43" fontId="11" fillId="0" borderId="0" xfId="42" applyFont="1" applyFill="1" applyAlignment="1">
      <alignment horizontal="right"/>
    </xf>
    <xf numFmtId="0" fontId="21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63" applyFont="1" applyAlignment="1">
      <alignment horizontal="right"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41" fontId="15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15" fontId="34" fillId="0" borderId="0" xfId="63" applyNumberFormat="1" applyFont="1" applyAlignment="1">
      <alignment horizontal="right" vertical="center" wrapText="1"/>
      <protection/>
    </xf>
    <xf numFmtId="0" fontId="31" fillId="0" borderId="0" xfId="65" applyFont="1" applyAlignment="1">
      <alignment horizontal="right" vertical="top" wrapText="1"/>
      <protection/>
    </xf>
    <xf numFmtId="0" fontId="8" fillId="0" borderId="0" xfId="63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1" fillId="0" borderId="0" xfId="46" applyNumberFormat="1" applyFont="1" applyAlignment="1">
      <alignment horizontal="right" vertical="top" wrapText="1"/>
    </xf>
    <xf numFmtId="0" fontId="48" fillId="0" borderId="0" xfId="65" applyFont="1" applyAlignment="1">
      <alignment horizontal="right" vertical="top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AL" xfId="63"/>
    <cellStyle name="Normal_Financial statements 2000 Alcomet" xfId="64"/>
    <cellStyle name="Normal_Financial statements_bg model 2002" xfId="65"/>
    <cellStyle name="Normal_Financial statements_bg model 2002 2 2" xfId="66"/>
    <cellStyle name="Normal_FS_SOPHARMA_2005 (2)" xfId="67"/>
    <cellStyle name="Normal_P&amp;L" xfId="68"/>
    <cellStyle name="Normal_P&amp;L_Financial statements_bg model 2002" xfId="69"/>
    <cellStyle name="Normal_Sheet2" xfId="70"/>
    <cellStyle name="Normal_SOPHARMA_FS_01_12_2007_predvaritelen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6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а"/>
      <sheetName val="15 b "/>
      <sheetName val="15 c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a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а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2 a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-равнение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 - по МСС"/>
      <sheetName val="44-сделки свързани лица по МСС"/>
      <sheetName val="43- сегменти"/>
      <sheetName val="44.1-свързани лица по ДОПК"/>
    </sheetNames>
    <sheetDataSet>
      <sheetData sheetId="54">
        <row r="10">
          <cell r="D10">
            <v>0.305979182386796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7" zoomScaleNormal="77" zoomScalePageLayoutView="0" workbookViewId="0" topLeftCell="A1">
      <selection activeCell="D12" sqref="D12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">
      <c r="A1" s="25" t="s">
        <v>9</v>
      </c>
      <c r="B1" s="26"/>
      <c r="C1" s="26"/>
      <c r="D1" s="31" t="s">
        <v>10</v>
      </c>
      <c r="E1" s="26"/>
      <c r="F1" s="26"/>
      <c r="G1" s="26"/>
      <c r="H1" s="26"/>
    </row>
    <row r="2" ht="12.75"/>
    <row r="3" ht="12.75"/>
    <row r="4" ht="12.75"/>
    <row r="5" spans="1:9" ht="18">
      <c r="A5" s="28" t="s">
        <v>11</v>
      </c>
      <c r="D5" s="16" t="s">
        <v>12</v>
      </c>
      <c r="E5" s="56"/>
      <c r="F5" s="29"/>
      <c r="G5" s="29"/>
      <c r="H5" s="29"/>
      <c r="I5" s="29"/>
    </row>
    <row r="6" spans="1:9" ht="17.25" customHeight="1">
      <c r="A6" s="28"/>
      <c r="D6" s="16" t="s">
        <v>13</v>
      </c>
      <c r="E6" s="56"/>
      <c r="F6" s="29"/>
      <c r="G6" s="29"/>
      <c r="H6" s="29"/>
      <c r="I6" s="29"/>
    </row>
    <row r="7" spans="1:9" ht="18">
      <c r="A7" s="28"/>
      <c r="D7" s="16" t="s">
        <v>14</v>
      </c>
      <c r="E7" s="56"/>
      <c r="F7" s="29"/>
      <c r="G7" s="29"/>
      <c r="H7" s="29"/>
      <c r="I7" s="29"/>
    </row>
    <row r="8" spans="1:9" ht="18">
      <c r="A8" s="28"/>
      <c r="D8" s="16" t="s">
        <v>15</v>
      </c>
      <c r="E8" s="56"/>
      <c r="F8" s="29"/>
      <c r="G8" s="29"/>
      <c r="H8" s="29"/>
      <c r="I8" s="29"/>
    </row>
    <row r="9" spans="1:9" ht="16.5">
      <c r="A9" s="30"/>
      <c r="D9" s="16" t="s">
        <v>16</v>
      </c>
      <c r="E9" s="56"/>
      <c r="F9" s="30"/>
      <c r="G9" s="29"/>
      <c r="H9" s="29"/>
      <c r="I9" s="29"/>
    </row>
    <row r="10" spans="1:9" ht="18">
      <c r="A10" s="28"/>
      <c r="D10" s="29"/>
      <c r="E10" s="29"/>
      <c r="F10" s="29"/>
      <c r="G10" s="29"/>
      <c r="H10" s="29"/>
      <c r="I10" s="29"/>
    </row>
    <row r="11" spans="1:9" ht="18">
      <c r="A11" s="28"/>
      <c r="D11" s="16"/>
      <c r="E11" s="16"/>
      <c r="F11" s="16"/>
      <c r="G11" s="29"/>
      <c r="H11" s="29"/>
      <c r="I11" s="29"/>
    </row>
    <row r="12" spans="1:7" ht="18">
      <c r="A12" s="28" t="s">
        <v>17</v>
      </c>
      <c r="D12" s="16" t="s">
        <v>12</v>
      </c>
      <c r="E12" s="53"/>
      <c r="F12" s="53"/>
      <c r="G12" s="54"/>
    </row>
    <row r="13" spans="4:9" ht="16.5">
      <c r="D13" s="16"/>
      <c r="E13" s="53"/>
      <c r="F13" s="53"/>
      <c r="G13" s="56"/>
      <c r="H13" s="29"/>
      <c r="I13" s="29"/>
    </row>
    <row r="14" spans="4:9" ht="16.5">
      <c r="D14" s="16"/>
      <c r="E14" s="53"/>
      <c r="F14" s="53"/>
      <c r="G14" s="56"/>
      <c r="H14" s="29"/>
      <c r="I14" s="29"/>
    </row>
    <row r="15" spans="1:9" ht="18">
      <c r="A15" s="28" t="s">
        <v>18</v>
      </c>
      <c r="D15" s="16" t="s">
        <v>19</v>
      </c>
      <c r="E15" s="53"/>
      <c r="F15" s="53"/>
      <c r="G15" s="56"/>
      <c r="H15" s="29"/>
      <c r="I15" s="29"/>
    </row>
    <row r="16" spans="1:9" ht="18">
      <c r="A16" s="28"/>
      <c r="D16" s="16"/>
      <c r="E16" s="53"/>
      <c r="F16" s="53"/>
      <c r="G16" s="56"/>
      <c r="H16" s="29"/>
      <c r="I16" s="29"/>
    </row>
    <row r="17" spans="4:9" ht="16.5">
      <c r="D17" s="16"/>
      <c r="E17" s="53"/>
      <c r="F17" s="53"/>
      <c r="G17" s="56"/>
      <c r="H17" s="29"/>
      <c r="I17" s="29"/>
    </row>
    <row r="18" spans="1:9" ht="18">
      <c r="A18" s="28" t="s">
        <v>20</v>
      </c>
      <c r="D18" s="16" t="s">
        <v>21</v>
      </c>
      <c r="E18" s="53"/>
      <c r="F18" s="53"/>
      <c r="G18" s="56"/>
      <c r="H18" s="29"/>
      <c r="I18" s="29"/>
    </row>
    <row r="19" spans="1:9" ht="18">
      <c r="A19" s="28"/>
      <c r="D19" s="16"/>
      <c r="E19" s="53"/>
      <c r="F19" s="53"/>
      <c r="G19" s="56"/>
      <c r="H19" s="29"/>
      <c r="I19" s="29"/>
    </row>
    <row r="20" spans="1:9" ht="18">
      <c r="A20" s="28"/>
      <c r="D20" s="16"/>
      <c r="E20" s="53"/>
      <c r="F20" s="53"/>
      <c r="G20" s="56"/>
      <c r="H20" s="29"/>
      <c r="I20" s="29"/>
    </row>
    <row r="21" spans="1:9" ht="18">
      <c r="A21" s="28" t="s">
        <v>22</v>
      </c>
      <c r="B21" s="28"/>
      <c r="C21" s="28"/>
      <c r="D21" s="16" t="s">
        <v>23</v>
      </c>
      <c r="E21" s="53"/>
      <c r="F21" s="53"/>
      <c r="G21" s="56"/>
      <c r="H21" s="29"/>
      <c r="I21" s="29"/>
    </row>
    <row r="22" spans="1:9" ht="18">
      <c r="A22" s="28"/>
      <c r="B22" s="28"/>
      <c r="C22" s="28"/>
      <c r="D22" s="16"/>
      <c r="E22" s="53"/>
      <c r="F22" s="53"/>
      <c r="G22" s="56"/>
      <c r="H22" s="29"/>
      <c r="I22" s="29"/>
    </row>
    <row r="23" spans="1:9" ht="18">
      <c r="A23" s="28"/>
      <c r="B23" s="28"/>
      <c r="C23" s="28"/>
      <c r="D23" s="16"/>
      <c r="E23" s="53"/>
      <c r="F23" s="53"/>
      <c r="G23" s="56"/>
      <c r="H23" s="29"/>
      <c r="I23" s="28"/>
    </row>
    <row r="24" spans="1:8" ht="18">
      <c r="A24" s="28" t="s">
        <v>24</v>
      </c>
      <c r="B24" s="28"/>
      <c r="C24" s="28"/>
      <c r="D24" s="16" t="s">
        <v>25</v>
      </c>
      <c r="E24" s="53"/>
      <c r="F24" s="53"/>
      <c r="G24" s="56"/>
      <c r="H24" s="29"/>
    </row>
    <row r="25" spans="1:8" ht="18">
      <c r="A25" s="28"/>
      <c r="B25" s="28"/>
      <c r="C25" s="28"/>
      <c r="D25" s="16"/>
      <c r="E25" s="53"/>
      <c r="F25" s="53"/>
      <c r="G25" s="56"/>
      <c r="H25" s="29"/>
    </row>
    <row r="26" spans="1:8" ht="18">
      <c r="A26" s="28"/>
      <c r="D26" s="16"/>
      <c r="E26" s="53"/>
      <c r="F26" s="53"/>
      <c r="G26" s="54"/>
      <c r="H26" s="28"/>
    </row>
    <row r="27" spans="1:7" ht="18">
      <c r="A27" s="28" t="s">
        <v>26</v>
      </c>
      <c r="D27" s="16" t="s">
        <v>27</v>
      </c>
      <c r="E27" s="53"/>
      <c r="F27" s="53"/>
      <c r="G27" s="54"/>
    </row>
    <row r="28" spans="1:7" ht="18">
      <c r="A28" s="28"/>
      <c r="D28" s="16" t="s">
        <v>28</v>
      </c>
      <c r="E28" s="53"/>
      <c r="F28" s="53"/>
      <c r="G28" s="54"/>
    </row>
    <row r="29" spans="1:7" ht="18">
      <c r="A29" s="28"/>
      <c r="D29" s="29"/>
      <c r="E29" s="56"/>
      <c r="F29" s="56"/>
      <c r="G29" s="54"/>
    </row>
    <row r="30" spans="1:7" ht="18">
      <c r="A30" s="28"/>
      <c r="D30" s="16"/>
      <c r="E30" s="54"/>
      <c r="F30" s="54"/>
      <c r="G30" s="54"/>
    </row>
    <row r="31" spans="1:7" ht="18">
      <c r="A31" s="28" t="s">
        <v>29</v>
      </c>
      <c r="C31" s="61"/>
      <c r="D31" s="16" t="s">
        <v>30</v>
      </c>
      <c r="E31" s="53"/>
      <c r="F31" s="54"/>
      <c r="G31" s="54"/>
    </row>
    <row r="32" spans="1:7" ht="18">
      <c r="A32" s="28"/>
      <c r="C32" s="61"/>
      <c r="D32" s="16" t="s">
        <v>31</v>
      </c>
      <c r="E32" s="53"/>
      <c r="F32" s="54"/>
      <c r="G32" s="57"/>
    </row>
    <row r="33" spans="1:9" ht="18">
      <c r="A33" s="28"/>
      <c r="C33" s="61"/>
      <c r="D33" s="16" t="s">
        <v>32</v>
      </c>
      <c r="E33" s="53"/>
      <c r="F33" s="54"/>
      <c r="G33" s="57"/>
      <c r="I33" s="28"/>
    </row>
    <row r="34" spans="1:8" ht="18">
      <c r="A34" s="28"/>
      <c r="D34" s="16" t="s">
        <v>33</v>
      </c>
      <c r="E34" s="53"/>
      <c r="F34" s="53"/>
      <c r="G34" s="53"/>
      <c r="H34" s="28"/>
    </row>
    <row r="35" spans="1:8" ht="18">
      <c r="A35" s="28"/>
      <c r="D35" s="16"/>
      <c r="E35" s="53"/>
      <c r="F35" s="53"/>
      <c r="G35" s="53"/>
      <c r="H35" s="28"/>
    </row>
    <row r="36" spans="1:7" ht="18">
      <c r="A36" s="28" t="s">
        <v>34</v>
      </c>
      <c r="D36" s="16" t="s">
        <v>35</v>
      </c>
      <c r="E36" s="53"/>
      <c r="F36" s="53"/>
      <c r="G36" s="53"/>
    </row>
    <row r="37" spans="1:7" ht="18">
      <c r="A37" s="28"/>
      <c r="D37" s="16" t="s">
        <v>36</v>
      </c>
      <c r="E37" s="53"/>
      <c r="F37" s="53"/>
      <c r="G37" s="53"/>
    </row>
    <row r="38" spans="1:7" ht="18">
      <c r="A38" s="28"/>
      <c r="D38" s="16" t="s">
        <v>37</v>
      </c>
      <c r="E38" s="53"/>
      <c r="F38" s="53"/>
      <c r="G38" s="53"/>
    </row>
    <row r="39" spans="1:7" ht="18">
      <c r="A39" s="28"/>
      <c r="D39" s="16" t="s">
        <v>38</v>
      </c>
      <c r="E39" s="53"/>
      <c r="F39" s="53"/>
      <c r="G39" s="53"/>
    </row>
    <row r="40" spans="1:7" ht="18">
      <c r="A40" s="28"/>
      <c r="D40" s="16" t="s">
        <v>39</v>
      </c>
      <c r="E40" s="57"/>
      <c r="F40" s="54"/>
      <c r="G40" s="57"/>
    </row>
    <row r="41" spans="1:7" ht="18">
      <c r="A41" s="28"/>
      <c r="D41" s="29" t="s">
        <v>40</v>
      </c>
      <c r="E41" s="133"/>
      <c r="F41" s="57"/>
      <c r="G41" s="57"/>
    </row>
    <row r="42" spans="1:7" ht="18">
      <c r="A42" s="28"/>
      <c r="D42" s="29" t="s">
        <v>41</v>
      </c>
      <c r="E42" s="133"/>
      <c r="F42" s="57"/>
      <c r="G42" s="57"/>
    </row>
    <row r="43" spans="1:7" ht="18">
      <c r="A43" s="28"/>
      <c r="E43" s="57"/>
      <c r="F43" s="54"/>
      <c r="G43" s="57"/>
    </row>
    <row r="44" spans="1:6" ht="18">
      <c r="A44" s="28" t="s">
        <v>42</v>
      </c>
      <c r="D44" s="288" t="s">
        <v>43</v>
      </c>
      <c r="F44" s="28"/>
    </row>
    <row r="45" spans="1:6" ht="18">
      <c r="A45" s="28"/>
      <c r="F45" s="28"/>
    </row>
    <row r="46" spans="1:6" ht="18">
      <c r="A46" s="28"/>
      <c r="F46" s="28"/>
    </row>
    <row r="47" spans="1:6" ht="18">
      <c r="A47" s="28"/>
      <c r="F47" s="28"/>
    </row>
    <row r="48" ht="12.75"/>
    <row r="49" ht="12.75"/>
    <row r="50" ht="12.75"/>
    <row r="51" ht="12.75"/>
    <row r="52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80" zoomScaleSheetLayoutView="80" zoomScalePageLayoutView="0" workbookViewId="0" topLeftCell="A1">
      <selection activeCell="A50" sqref="A50"/>
    </sheetView>
  </sheetViews>
  <sheetFormatPr defaultColWidth="9.140625" defaultRowHeight="12.75"/>
  <cols>
    <col min="1" max="1" width="64.4218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3.5">
      <c r="A1" s="291" t="str">
        <f>'Cover '!D1</f>
        <v>"Sopharma" S.A. </v>
      </c>
      <c r="B1" s="292"/>
      <c r="C1" s="292"/>
      <c r="D1" s="292"/>
      <c r="E1" s="292"/>
      <c r="F1" s="180"/>
    </row>
    <row r="2" spans="1:6" s="39" customFormat="1" ht="13.5">
      <c r="A2" s="293" t="s">
        <v>44</v>
      </c>
      <c r="B2" s="294"/>
      <c r="C2" s="294"/>
      <c r="D2" s="294"/>
      <c r="E2" s="294"/>
      <c r="F2" s="173"/>
    </row>
    <row r="3" spans="1:6" ht="13.5">
      <c r="A3" s="80" t="s">
        <v>45</v>
      </c>
      <c r="B3" s="81"/>
      <c r="C3" s="241"/>
      <c r="D3" s="81"/>
      <c r="E3" s="81"/>
      <c r="F3" s="81"/>
    </row>
    <row r="4" spans="1:6" ht="15" customHeight="1">
      <c r="A4" s="102"/>
      <c r="B4" s="295" t="s">
        <v>73</v>
      </c>
      <c r="C4" s="296" t="s">
        <v>4</v>
      </c>
      <c r="D4" s="82"/>
      <c r="E4" s="296" t="s">
        <v>3</v>
      </c>
      <c r="F4" s="174"/>
    </row>
    <row r="5" spans="1:6" ht="12.75" customHeight="1">
      <c r="A5" s="115"/>
      <c r="B5" s="295"/>
      <c r="C5" s="296"/>
      <c r="D5" s="82"/>
      <c r="E5" s="296"/>
      <c r="F5" s="174"/>
    </row>
    <row r="6" spans="1:6" ht="15" customHeight="1">
      <c r="A6" s="103"/>
      <c r="C6" s="195"/>
      <c r="E6" s="195"/>
      <c r="F6" s="131"/>
    </row>
    <row r="7" spans="1:5" ht="13.5">
      <c r="A7" s="96"/>
      <c r="B7" s="243"/>
      <c r="C7" s="251"/>
      <c r="D7" s="243"/>
      <c r="E7" s="243"/>
    </row>
    <row r="8" spans="1:7" ht="13.5">
      <c r="A8" s="39" t="s">
        <v>46</v>
      </c>
      <c r="B8" s="243">
        <v>3</v>
      </c>
      <c r="C8" s="196">
        <v>124826</v>
      </c>
      <c r="D8" s="244"/>
      <c r="E8" s="196">
        <v>110050</v>
      </c>
      <c r="F8" s="118"/>
      <c r="G8" s="126"/>
    </row>
    <row r="9" spans="1:8" ht="13.5">
      <c r="A9" s="39" t="s">
        <v>47</v>
      </c>
      <c r="B9" s="243">
        <v>4</v>
      </c>
      <c r="C9" s="196">
        <v>2887</v>
      </c>
      <c r="D9" s="245"/>
      <c r="E9" s="196">
        <v>2182</v>
      </c>
      <c r="F9" s="118"/>
      <c r="G9" s="105"/>
      <c r="H9" s="106"/>
    </row>
    <row r="10" spans="1:8" ht="19.5" customHeight="1">
      <c r="A10" s="289" t="s">
        <v>48</v>
      </c>
      <c r="B10" s="243"/>
      <c r="C10" s="196">
        <v>15148</v>
      </c>
      <c r="D10" s="246"/>
      <c r="E10" s="196">
        <v>3408</v>
      </c>
      <c r="F10" s="118"/>
      <c r="G10" s="105"/>
      <c r="H10" s="106"/>
    </row>
    <row r="11" spans="1:8" ht="13.5">
      <c r="A11" s="39" t="s">
        <v>49</v>
      </c>
      <c r="B11" s="247">
        <v>5</v>
      </c>
      <c r="C11" s="196">
        <v>-41721</v>
      </c>
      <c r="D11" s="246"/>
      <c r="E11" s="196">
        <v>-39687</v>
      </c>
      <c r="F11" s="118"/>
      <c r="G11" s="105"/>
      <c r="H11" s="106"/>
    </row>
    <row r="12" spans="1:8" ht="13.5">
      <c r="A12" s="39" t="s">
        <v>50</v>
      </c>
      <c r="B12" s="243">
        <v>6</v>
      </c>
      <c r="C12" s="196">
        <f>-19891+11</f>
        <v>-19880</v>
      </c>
      <c r="D12" s="246"/>
      <c r="E12" s="196">
        <v>-14815</v>
      </c>
      <c r="F12" s="118"/>
      <c r="G12" s="105"/>
      <c r="H12" s="106"/>
    </row>
    <row r="13" spans="1:8" ht="13.5">
      <c r="A13" s="39" t="s">
        <v>51</v>
      </c>
      <c r="B13" s="243">
        <v>7</v>
      </c>
      <c r="C13" s="196">
        <v>-32853</v>
      </c>
      <c r="D13" s="246"/>
      <c r="E13" s="196">
        <v>-26762</v>
      </c>
      <c r="F13" s="118"/>
      <c r="G13" s="105"/>
      <c r="H13" s="106"/>
    </row>
    <row r="14" spans="1:8" ht="13.5">
      <c r="A14" s="39" t="s">
        <v>52</v>
      </c>
      <c r="B14" s="243" t="s">
        <v>5</v>
      </c>
      <c r="C14" s="196">
        <v>-9463</v>
      </c>
      <c r="D14" s="246"/>
      <c r="E14" s="196">
        <v>-8877</v>
      </c>
      <c r="F14" s="118"/>
      <c r="G14" s="105"/>
      <c r="H14" s="106"/>
    </row>
    <row r="15" spans="1:8" ht="13.5">
      <c r="A15" s="39" t="s">
        <v>53</v>
      </c>
      <c r="B15" s="243">
        <v>8</v>
      </c>
      <c r="C15" s="196">
        <v>202</v>
      </c>
      <c r="D15" s="244"/>
      <c r="E15" s="196">
        <v>-907</v>
      </c>
      <c r="F15" s="118"/>
      <c r="G15" s="105"/>
      <c r="H15" s="106"/>
    </row>
    <row r="16" spans="1:8" ht="13.5">
      <c r="A16" s="80" t="s">
        <v>54</v>
      </c>
      <c r="B16" s="243"/>
      <c r="C16" s="248">
        <f>SUM(C8:C15)</f>
        <v>39146</v>
      </c>
      <c r="D16" s="246"/>
      <c r="E16" s="248">
        <f>SUM(E8:E15)</f>
        <v>24592</v>
      </c>
      <c r="F16" s="181"/>
      <c r="G16" s="105"/>
      <c r="H16" s="106"/>
    </row>
    <row r="17" spans="1:6" ht="7.5" customHeight="1">
      <c r="A17" s="39"/>
      <c r="B17" s="243"/>
      <c r="C17" s="249"/>
      <c r="D17" s="244"/>
      <c r="E17" s="249"/>
      <c r="F17" s="119"/>
    </row>
    <row r="18" spans="1:6" ht="13.5">
      <c r="A18" s="39" t="s">
        <v>55</v>
      </c>
      <c r="B18" s="243">
        <v>9</v>
      </c>
      <c r="C18" s="196">
        <v>3778</v>
      </c>
      <c r="D18" s="244"/>
      <c r="E18" s="196">
        <v>3271</v>
      </c>
      <c r="F18" s="118"/>
    </row>
    <row r="19" spans="1:6" ht="13.5">
      <c r="A19" s="39" t="s">
        <v>56</v>
      </c>
      <c r="B19" s="243">
        <v>10</v>
      </c>
      <c r="C19" s="196">
        <v>-1222</v>
      </c>
      <c r="D19" s="246"/>
      <c r="E19" s="196">
        <v>-656</v>
      </c>
      <c r="F19" s="118"/>
    </row>
    <row r="20" spans="1:6" ht="13.5">
      <c r="A20" s="96" t="s">
        <v>57</v>
      </c>
      <c r="B20" s="243"/>
      <c r="C20" s="248">
        <f>C18+C19</f>
        <v>2556</v>
      </c>
      <c r="D20" s="246"/>
      <c r="E20" s="248">
        <f>E18+E19</f>
        <v>2615</v>
      </c>
      <c r="F20" s="181"/>
    </row>
    <row r="21" spans="1:6" ht="8.25" customHeight="1">
      <c r="A21" s="83"/>
      <c r="B21" s="243"/>
      <c r="C21" s="249"/>
      <c r="D21" s="250"/>
      <c r="E21" s="249"/>
      <c r="F21" s="119"/>
    </row>
    <row r="22" spans="1:6" ht="13.5">
      <c r="A22" s="80" t="s">
        <v>58</v>
      </c>
      <c r="B22" s="243"/>
      <c r="C22" s="223">
        <f>C16+C20</f>
        <v>41702</v>
      </c>
      <c r="D22" s="244"/>
      <c r="E22" s="223">
        <f>E16+E20</f>
        <v>27207</v>
      </c>
      <c r="F22" s="181"/>
    </row>
    <row r="23" spans="1:6" ht="7.5" customHeight="1">
      <c r="A23" s="80"/>
      <c r="B23" s="243"/>
      <c r="C23" s="251"/>
      <c r="D23" s="244"/>
      <c r="E23" s="251"/>
      <c r="F23" s="120"/>
    </row>
    <row r="24" spans="1:6" ht="13.5">
      <c r="A24" s="39" t="s">
        <v>59</v>
      </c>
      <c r="B24" s="243"/>
      <c r="C24" s="196">
        <v>-4581</v>
      </c>
      <c r="D24" s="244"/>
      <c r="E24" s="196">
        <v>-3589</v>
      </c>
      <c r="F24" s="118"/>
    </row>
    <row r="25" spans="1:6" ht="13.5">
      <c r="A25" s="39"/>
      <c r="B25" s="252"/>
      <c r="C25" s="253"/>
      <c r="D25" s="246"/>
      <c r="E25" s="253"/>
      <c r="F25" s="182"/>
    </row>
    <row r="26" spans="1:8" ht="13.5">
      <c r="A26" s="80" t="s">
        <v>60</v>
      </c>
      <c r="B26" s="254"/>
      <c r="C26" s="223">
        <f>C22+C24</f>
        <v>37121</v>
      </c>
      <c r="D26" s="255"/>
      <c r="E26" s="223">
        <f>E22+E24</f>
        <v>23618</v>
      </c>
      <c r="F26" s="181"/>
      <c r="G26" s="105"/>
      <c r="H26" s="106"/>
    </row>
    <row r="27" spans="1:6" ht="8.25" customHeight="1">
      <c r="A27" s="80"/>
      <c r="B27" s="252"/>
      <c r="C27" s="256"/>
      <c r="D27" s="255"/>
      <c r="E27" s="256"/>
      <c r="F27" s="116"/>
    </row>
    <row r="28" spans="1:6" ht="13.5">
      <c r="A28" s="95" t="s">
        <v>61</v>
      </c>
      <c r="B28" s="257"/>
      <c r="C28" s="258"/>
      <c r="D28" s="252"/>
      <c r="E28" s="258"/>
      <c r="F28" s="125"/>
    </row>
    <row r="29" spans="1:6" ht="15">
      <c r="A29" s="112" t="s">
        <v>62</v>
      </c>
      <c r="B29" s="257"/>
      <c r="C29" s="259"/>
      <c r="D29" s="260"/>
      <c r="E29" s="259"/>
      <c r="F29" s="134"/>
    </row>
    <row r="30" spans="1:6" ht="30">
      <c r="A30" s="167" t="s">
        <v>63</v>
      </c>
      <c r="B30" s="243">
        <v>17</v>
      </c>
      <c r="C30" s="239">
        <v>520</v>
      </c>
      <c r="D30" s="244"/>
      <c r="E30" s="239">
        <v>-340</v>
      </c>
      <c r="F30" s="135"/>
    </row>
    <row r="31" spans="1:6" ht="15">
      <c r="A31" s="286" t="s">
        <v>64</v>
      </c>
      <c r="B31" s="243"/>
      <c r="C31" s="239">
        <v>33</v>
      </c>
      <c r="D31" s="244"/>
      <c r="E31" s="239">
        <v>0</v>
      </c>
      <c r="F31" s="135"/>
    </row>
    <row r="32" spans="1:6" ht="30">
      <c r="A32" s="286" t="s">
        <v>65</v>
      </c>
      <c r="B32" s="243"/>
      <c r="C32" s="239">
        <v>-3</v>
      </c>
      <c r="D32" s="244"/>
      <c r="E32" s="239">
        <v>0</v>
      </c>
      <c r="F32" s="135"/>
    </row>
    <row r="33" spans="1:6" ht="15">
      <c r="A33" s="97" t="s">
        <v>66</v>
      </c>
      <c r="B33" s="243">
        <v>11</v>
      </c>
      <c r="C33" s="262">
        <f>SUM(C30:C32)</f>
        <v>550</v>
      </c>
      <c r="D33" s="261"/>
      <c r="E33" s="262">
        <f>SUM(E30:E32)</f>
        <v>-340</v>
      </c>
      <c r="F33" s="183"/>
    </row>
    <row r="34" spans="1:6" ht="9" customHeight="1">
      <c r="A34" s="97"/>
      <c r="C34" s="197"/>
      <c r="D34" s="192"/>
      <c r="E34" s="197"/>
      <c r="F34" s="184"/>
    </row>
    <row r="35" spans="1:6" ht="15.75" thickBot="1">
      <c r="A35" s="97" t="s">
        <v>67</v>
      </c>
      <c r="B35" s="113"/>
      <c r="C35" s="198">
        <f>C33+C26</f>
        <v>37671</v>
      </c>
      <c r="D35" s="111"/>
      <c r="E35" s="263">
        <f>E33+E26</f>
        <v>23278</v>
      </c>
      <c r="F35" s="185"/>
    </row>
    <row r="36" spans="1:6" ht="9.75" customHeight="1" thickTop="1">
      <c r="A36" s="98"/>
      <c r="B36" s="113"/>
      <c r="C36" s="199"/>
      <c r="D36" s="111"/>
      <c r="E36" s="199"/>
      <c r="F36" s="117"/>
    </row>
    <row r="37" spans="1:6" ht="9.75" customHeight="1">
      <c r="A37" s="98"/>
      <c r="B37" s="113"/>
      <c r="C37" s="199"/>
      <c r="D37" s="111"/>
      <c r="E37" s="199"/>
      <c r="F37" s="117"/>
    </row>
    <row r="38" spans="1:6" ht="13.5">
      <c r="A38" s="39" t="s">
        <v>68</v>
      </c>
      <c r="B38" s="243">
        <v>25</v>
      </c>
      <c r="C38" s="193">
        <f>'[1]28 е'!$D$10</f>
        <v>0.305979182386796</v>
      </c>
      <c r="D38" s="194"/>
      <c r="E38" s="193">
        <v>0.19</v>
      </c>
      <c r="F38" s="139"/>
    </row>
    <row r="39" spans="1:6" ht="5.25" customHeight="1">
      <c r="A39" s="39"/>
      <c r="C39" s="193"/>
      <c r="D39" s="194"/>
      <c r="E39" s="193"/>
      <c r="F39" s="139"/>
    </row>
    <row r="40" spans="1:5" ht="13.5" customHeight="1">
      <c r="A40" s="39" t="s">
        <v>69</v>
      </c>
      <c r="B40" s="243">
        <v>25</v>
      </c>
      <c r="C40" s="193">
        <v>0.3</v>
      </c>
      <c r="D40" s="194"/>
      <c r="E40" s="193">
        <v>0.2</v>
      </c>
    </row>
    <row r="41" spans="1:4" ht="13.5" hidden="1">
      <c r="A41" s="52"/>
      <c r="D41" s="136"/>
    </row>
    <row r="42" spans="1:4" ht="5.25" customHeight="1">
      <c r="A42" s="52"/>
      <c r="C42" s="130"/>
      <c r="D42" s="136"/>
    </row>
    <row r="43" spans="1:4" ht="16.5" customHeight="1">
      <c r="A43" s="52"/>
      <c r="C43" s="130"/>
      <c r="D43" s="136"/>
    </row>
    <row r="44" spans="1:3" ht="13.5">
      <c r="A44" s="208" t="s">
        <v>70</v>
      </c>
      <c r="C44" s="130"/>
    </row>
    <row r="45" spans="1:3" ht="13.5" hidden="1">
      <c r="A45" s="93"/>
      <c r="C45" s="130"/>
    </row>
    <row r="46" spans="1:3" ht="5.25" customHeight="1">
      <c r="A46" s="93"/>
      <c r="C46" s="130"/>
    </row>
    <row r="47" spans="1:3" ht="12" customHeight="1">
      <c r="A47" s="93"/>
      <c r="C47" s="130"/>
    </row>
    <row r="48" ht="18" customHeight="1"/>
    <row r="49" spans="1:3" ht="15">
      <c r="A49" s="13" t="s">
        <v>17</v>
      </c>
      <c r="C49" s="36"/>
    </row>
    <row r="50" ht="19.5" customHeight="1">
      <c r="A50" s="71" t="s">
        <v>12</v>
      </c>
    </row>
    <row r="51" ht="15" customHeight="1">
      <c r="A51" s="71"/>
    </row>
    <row r="52" ht="15">
      <c r="A52" s="13" t="s">
        <v>71</v>
      </c>
    </row>
    <row r="53" ht="15">
      <c r="A53" s="71" t="s">
        <v>21</v>
      </c>
    </row>
    <row r="54" ht="5.25" customHeight="1">
      <c r="A54" s="71"/>
    </row>
    <row r="55" ht="13.5">
      <c r="A55" s="76" t="s">
        <v>22</v>
      </c>
    </row>
    <row r="56" ht="13.5">
      <c r="A56" s="128" t="s">
        <v>72</v>
      </c>
    </row>
    <row r="57" ht="5.25" customHeight="1">
      <c r="A57" s="128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3" top="0.433070866141732" bottom="0.275590551181102" header="0.275590551181102" footer="0.15748031496063"/>
  <pageSetup blackAndWhite="1" firstPageNumber="1" useFirstPageNumber="1" horizontalDpi="600" verticalDpi="600" orientation="portrait" paperSize="9" scale="90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82" zoomScaleSheetLayoutView="82" zoomScalePageLayoutView="0" workbookViewId="0" topLeftCell="A1">
      <selection activeCell="A66" sqref="A66"/>
    </sheetView>
  </sheetViews>
  <sheetFormatPr defaultColWidth="11.42187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  <col min="7" max="16384" width="8.8515625" style="0" customWidth="1"/>
  </cols>
  <sheetData>
    <row r="1" spans="1:6" ht="13.5">
      <c r="A1" s="32" t="s">
        <v>74</v>
      </c>
      <c r="B1" s="77"/>
      <c r="C1" s="77"/>
      <c r="D1" s="77"/>
      <c r="E1" s="32"/>
      <c r="F1" s="32"/>
    </row>
    <row r="2" spans="1:6" ht="13.5">
      <c r="A2" s="33" t="s">
        <v>75</v>
      </c>
      <c r="B2" s="78"/>
      <c r="C2" s="78"/>
      <c r="D2" s="78"/>
      <c r="E2" s="33"/>
      <c r="F2" s="33"/>
    </row>
    <row r="3" spans="1:6" ht="13.5">
      <c r="A3" s="33" t="s">
        <v>76</v>
      </c>
      <c r="B3" s="79"/>
      <c r="C3" s="79"/>
      <c r="D3" s="79"/>
      <c r="E3" s="18"/>
      <c r="F3" s="18"/>
    </row>
    <row r="4" spans="1:6" ht="26.25" customHeight="1">
      <c r="A4" s="84"/>
      <c r="B4" s="295" t="s">
        <v>73</v>
      </c>
      <c r="C4" s="296" t="s">
        <v>121</v>
      </c>
      <c r="D4" s="82"/>
      <c r="E4" s="296" t="s">
        <v>122</v>
      </c>
      <c r="F4" s="137"/>
    </row>
    <row r="5" spans="2:6" ht="12" customHeight="1">
      <c r="B5" s="295"/>
      <c r="C5" s="297"/>
      <c r="D5" s="82"/>
      <c r="E5" s="297"/>
      <c r="F5" s="168"/>
    </row>
    <row r="6" spans="2:6" ht="15.75" customHeight="1">
      <c r="B6" s="101"/>
      <c r="C6" s="132"/>
      <c r="D6" s="82"/>
      <c r="E6" s="132"/>
      <c r="F6" s="169"/>
    </row>
    <row r="7" spans="1:6" ht="13.5">
      <c r="A7" s="33" t="s">
        <v>77</v>
      </c>
      <c r="B7" s="38"/>
      <c r="C7" s="38"/>
      <c r="D7" s="38"/>
      <c r="E7" s="38"/>
      <c r="F7" s="38"/>
    </row>
    <row r="8" spans="1:6" ht="13.5">
      <c r="A8" s="33" t="s">
        <v>78</v>
      </c>
      <c r="B8" s="35"/>
      <c r="C8" s="35"/>
      <c r="D8" s="35"/>
      <c r="E8" s="35"/>
      <c r="F8" s="35"/>
    </row>
    <row r="9" spans="1:6" ht="13.5">
      <c r="A9" s="18" t="s">
        <v>79</v>
      </c>
      <c r="B9" s="40">
        <v>12</v>
      </c>
      <c r="C9" s="140">
        <v>209325</v>
      </c>
      <c r="D9" s="40"/>
      <c r="E9" s="140">
        <f>217834+60</f>
        <v>217894</v>
      </c>
      <c r="F9" s="62"/>
    </row>
    <row r="10" spans="1:6" ht="13.5">
      <c r="A10" s="23" t="s">
        <v>80</v>
      </c>
      <c r="B10" s="40">
        <v>13</v>
      </c>
      <c r="C10" s="140">
        <v>4461</v>
      </c>
      <c r="D10" s="40"/>
      <c r="E10" s="140">
        <v>4247</v>
      </c>
      <c r="F10" s="62"/>
    </row>
    <row r="11" spans="1:6" ht="13.5">
      <c r="A11" s="18" t="s">
        <v>81</v>
      </c>
      <c r="B11" s="40">
        <v>14</v>
      </c>
      <c r="C11" s="140">
        <v>49487</v>
      </c>
      <c r="D11" s="40"/>
      <c r="E11" s="140">
        <v>49267</v>
      </c>
      <c r="F11" s="62"/>
    </row>
    <row r="12" spans="1:6" ht="13.5">
      <c r="A12" s="23" t="s">
        <v>82</v>
      </c>
      <c r="B12" s="40">
        <v>15</v>
      </c>
      <c r="C12" s="140">
        <v>90777</v>
      </c>
      <c r="D12" s="40"/>
      <c r="E12" s="140">
        <v>90235</v>
      </c>
      <c r="F12" s="62"/>
    </row>
    <row r="13" spans="1:6" ht="13.5">
      <c r="A13" s="23" t="s">
        <v>83</v>
      </c>
      <c r="B13" s="40">
        <v>16</v>
      </c>
      <c r="C13" s="140">
        <v>69468</v>
      </c>
      <c r="D13" s="40"/>
      <c r="E13" s="140">
        <f>70965-1593</f>
        <v>69372</v>
      </c>
      <c r="F13" s="62"/>
    </row>
    <row r="14" spans="1:6" ht="13.5">
      <c r="A14" s="141" t="s">
        <v>84</v>
      </c>
      <c r="B14" s="40">
        <v>17</v>
      </c>
      <c r="C14" s="140">
        <v>6270</v>
      </c>
      <c r="D14" s="40"/>
      <c r="E14" s="140">
        <v>4706</v>
      </c>
      <c r="F14" s="62"/>
    </row>
    <row r="15" spans="1:6" ht="15">
      <c r="A15" s="108" t="s">
        <v>85</v>
      </c>
      <c r="B15" s="40">
        <v>18</v>
      </c>
      <c r="C15" s="140">
        <v>72179</v>
      </c>
      <c r="D15" s="40"/>
      <c r="E15" s="140">
        <v>67471</v>
      </c>
      <c r="F15" s="165"/>
    </row>
    <row r="16" spans="1:6" ht="15">
      <c r="A16" s="108" t="s">
        <v>86</v>
      </c>
      <c r="B16" s="40">
        <v>19</v>
      </c>
      <c r="C16" s="140">
        <v>3458</v>
      </c>
      <c r="D16" s="40"/>
      <c r="E16" s="140">
        <v>3526</v>
      </c>
      <c r="F16" s="165"/>
    </row>
    <row r="17" spans="1:9" ht="13.5">
      <c r="A17" s="15"/>
      <c r="B17" s="122"/>
      <c r="C17" s="64">
        <f>SUM(C9:C16)</f>
        <v>505425</v>
      </c>
      <c r="D17" s="35"/>
      <c r="E17" s="64">
        <f>SUM(E9:E16)</f>
        <v>506718</v>
      </c>
      <c r="F17" s="65"/>
      <c r="I17" s="137" t="s">
        <v>1</v>
      </c>
    </row>
    <row r="18" spans="1:6" ht="14.25" customHeight="1">
      <c r="A18" s="33" t="s">
        <v>87</v>
      </c>
      <c r="B18" s="35"/>
      <c r="C18" s="63"/>
      <c r="D18" s="35"/>
      <c r="E18" s="63"/>
      <c r="F18" s="63"/>
    </row>
    <row r="19" spans="1:6" ht="13.5">
      <c r="A19" s="18" t="s">
        <v>88</v>
      </c>
      <c r="B19" s="40">
        <v>20</v>
      </c>
      <c r="C19" s="200">
        <v>107225</v>
      </c>
      <c r="D19" s="40"/>
      <c r="E19" s="62">
        <v>82618</v>
      </c>
      <c r="F19" s="62"/>
    </row>
    <row r="20" spans="1:6" ht="13.5">
      <c r="A20" s="18" t="s">
        <v>89</v>
      </c>
      <c r="B20" s="40">
        <v>21</v>
      </c>
      <c r="C20" s="200">
        <v>88194</v>
      </c>
      <c r="D20" s="166"/>
      <c r="E20" s="200">
        <f>74659+23</f>
        <v>74682</v>
      </c>
      <c r="F20" s="165"/>
    </row>
    <row r="21" spans="1:6" ht="13.5">
      <c r="A21" s="18" t="s">
        <v>90</v>
      </c>
      <c r="B21" s="40">
        <v>22</v>
      </c>
      <c r="C21" s="200">
        <v>27351</v>
      </c>
      <c r="D21" s="40"/>
      <c r="E21" s="200">
        <f>19828-1733</f>
        <v>18095</v>
      </c>
      <c r="F21" s="165"/>
    </row>
    <row r="22" spans="1:6" ht="13.5">
      <c r="A22" s="15" t="s">
        <v>91</v>
      </c>
      <c r="B22" s="40" t="s">
        <v>7</v>
      </c>
      <c r="C22" s="62">
        <v>11177</v>
      </c>
      <c r="D22" s="40"/>
      <c r="E22" s="62">
        <v>8317</v>
      </c>
      <c r="F22" s="165"/>
    </row>
    <row r="23" spans="1:6" ht="13.5">
      <c r="A23" s="15" t="s">
        <v>92</v>
      </c>
      <c r="B23" s="40" t="s">
        <v>8</v>
      </c>
      <c r="C23" s="200">
        <v>5416</v>
      </c>
      <c r="D23" s="40"/>
      <c r="E23" s="200">
        <v>6057</v>
      </c>
      <c r="F23" s="62"/>
    </row>
    <row r="24" spans="1:6" ht="13.5">
      <c r="A24" s="18" t="s">
        <v>93</v>
      </c>
      <c r="B24" s="40">
        <v>24</v>
      </c>
      <c r="C24" s="62">
        <v>5012</v>
      </c>
      <c r="D24" s="40"/>
      <c r="E24" s="62">
        <v>4761</v>
      </c>
      <c r="F24" s="62"/>
    </row>
    <row r="25" spans="1:6" ht="13.5">
      <c r="A25" s="33"/>
      <c r="B25" s="35"/>
      <c r="C25" s="64">
        <f>SUM(C19:C24)</f>
        <v>244375</v>
      </c>
      <c r="D25" s="35"/>
      <c r="E25" s="64">
        <f>SUM(E19:E24)</f>
        <v>194530</v>
      </c>
      <c r="F25" s="65"/>
    </row>
    <row r="26" spans="1:6" ht="8.25" customHeight="1">
      <c r="A26" s="33"/>
      <c r="B26" s="35"/>
      <c r="C26" s="65"/>
      <c r="D26" s="35"/>
      <c r="E26" s="65"/>
      <c r="F26" s="65"/>
    </row>
    <row r="27" spans="1:6" ht="15.75" customHeight="1" thickBot="1">
      <c r="A27" s="33" t="s">
        <v>94</v>
      </c>
      <c r="B27" s="122"/>
      <c r="C27" s="66">
        <f>SUM(C17+C25)</f>
        <v>749800</v>
      </c>
      <c r="D27" s="35"/>
      <c r="E27" s="66">
        <f>SUM(E17+E25)</f>
        <v>701248</v>
      </c>
      <c r="F27" s="65"/>
    </row>
    <row r="28" spans="1:6" ht="10.5" customHeight="1" thickTop="1">
      <c r="A28" s="18"/>
      <c r="B28" s="40"/>
      <c r="C28" s="63"/>
      <c r="D28" s="40"/>
      <c r="E28" s="63"/>
      <c r="F28" s="63"/>
    </row>
    <row r="29" spans="1:6" ht="15.75" customHeight="1">
      <c r="A29" s="33" t="s">
        <v>95</v>
      </c>
      <c r="B29" s="38"/>
      <c r="C29" s="85"/>
      <c r="D29" s="38"/>
      <c r="E29" s="85"/>
      <c r="F29" s="85"/>
    </row>
    <row r="30" spans="1:6" ht="17.25" customHeight="1">
      <c r="A30" s="33" t="s">
        <v>96</v>
      </c>
      <c r="B30" s="38"/>
      <c r="C30" s="85"/>
      <c r="D30" s="38"/>
      <c r="E30" s="85"/>
      <c r="F30" s="85"/>
    </row>
    <row r="31" spans="1:6" ht="13.5">
      <c r="A31" s="18" t="s">
        <v>97</v>
      </c>
      <c r="B31" s="74"/>
      <c r="C31" s="273">
        <v>134798</v>
      </c>
      <c r="D31" s="74"/>
      <c r="E31" s="273">
        <v>134798</v>
      </c>
      <c r="F31" s="107"/>
    </row>
    <row r="32" spans="1:7" ht="13.5">
      <c r="A32" s="18" t="s">
        <v>98</v>
      </c>
      <c r="B32" s="74"/>
      <c r="C32" s="273">
        <v>-52203</v>
      </c>
      <c r="D32" s="74"/>
      <c r="E32" s="273">
        <v>-52203</v>
      </c>
      <c r="F32" s="107"/>
      <c r="G32" s="94"/>
    </row>
    <row r="33" spans="1:6" ht="13.5">
      <c r="A33" s="18" t="s">
        <v>99</v>
      </c>
      <c r="B33" s="74"/>
      <c r="C33" s="273">
        <v>425426</v>
      </c>
      <c r="D33" s="74"/>
      <c r="E33" s="273">
        <v>461449</v>
      </c>
      <c r="F33" s="107"/>
    </row>
    <row r="34" spans="1:6" ht="13.5">
      <c r="A34" s="18" t="s">
        <v>100</v>
      </c>
      <c r="B34" s="74"/>
      <c r="C34" s="273">
        <v>12480</v>
      </c>
      <c r="D34" s="74"/>
      <c r="E34" s="273">
        <v>12488</v>
      </c>
      <c r="F34" s="107"/>
    </row>
    <row r="35" spans="1:6" ht="13.5">
      <c r="A35" s="18" t="s">
        <v>101</v>
      </c>
      <c r="B35" s="74"/>
      <c r="C35" s="274">
        <v>44746</v>
      </c>
      <c r="D35" s="74"/>
      <c r="E35" s="274">
        <f>43849-6</f>
        <v>43843</v>
      </c>
      <c r="F35" s="165"/>
    </row>
    <row r="36" spans="1:6" ht="13.5">
      <c r="A36" s="33"/>
      <c r="B36" s="38">
        <v>25</v>
      </c>
      <c r="C36" s="283">
        <f>SUM(C31:C35)</f>
        <v>565247</v>
      </c>
      <c r="D36" s="40"/>
      <c r="E36" s="275">
        <f>SUM(E31:E35)</f>
        <v>600375</v>
      </c>
      <c r="F36" s="68"/>
    </row>
    <row r="37" spans="1:6" ht="13.5">
      <c r="A37" s="33" t="s">
        <v>102</v>
      </c>
      <c r="B37" s="35"/>
      <c r="C37" s="284"/>
      <c r="D37" s="74"/>
      <c r="E37" s="74"/>
      <c r="F37" s="74"/>
    </row>
    <row r="38" spans="1:6" ht="13.5">
      <c r="A38" s="33" t="s">
        <v>103</v>
      </c>
      <c r="B38" s="74"/>
      <c r="C38" s="284"/>
      <c r="D38" s="74"/>
      <c r="E38" s="74"/>
      <c r="F38" s="63"/>
    </row>
    <row r="39" spans="1:6" ht="13.5">
      <c r="A39" s="18" t="s">
        <v>104</v>
      </c>
      <c r="B39" s="74">
        <v>26</v>
      </c>
      <c r="C39" s="287">
        <v>0</v>
      </c>
      <c r="D39" s="74"/>
      <c r="E39" s="282">
        <v>0</v>
      </c>
      <c r="F39" s="63"/>
    </row>
    <row r="40" spans="1:6" ht="13.5">
      <c r="A40" s="23" t="s">
        <v>105</v>
      </c>
      <c r="B40" s="74">
        <v>27</v>
      </c>
      <c r="C40" s="200">
        <v>4485</v>
      </c>
      <c r="D40" s="74"/>
      <c r="E40" s="200">
        <v>4728</v>
      </c>
      <c r="F40" s="165"/>
    </row>
    <row r="41" spans="1:6" ht="13.5">
      <c r="A41" s="114" t="s">
        <v>106</v>
      </c>
      <c r="B41" s="74">
        <v>28</v>
      </c>
      <c r="C41" s="200">
        <v>3377</v>
      </c>
      <c r="D41" s="74"/>
      <c r="E41" s="62">
        <v>3587</v>
      </c>
      <c r="F41" s="107"/>
    </row>
    <row r="42" spans="1:6" ht="13.5">
      <c r="A42" s="114" t="s">
        <v>107</v>
      </c>
      <c r="B42" s="74">
        <v>29</v>
      </c>
      <c r="C42" s="200">
        <v>15629</v>
      </c>
      <c r="D42" s="74"/>
      <c r="E42" s="62">
        <v>14739</v>
      </c>
      <c r="F42" s="107"/>
    </row>
    <row r="43" spans="1:6" ht="13.5">
      <c r="A43" s="114" t="s">
        <v>108</v>
      </c>
      <c r="B43" s="74">
        <v>30</v>
      </c>
      <c r="C43" s="200">
        <v>916</v>
      </c>
      <c r="E43" s="62">
        <v>594</v>
      </c>
      <c r="F43" s="107"/>
    </row>
    <row r="44" spans="1:7" ht="13.5">
      <c r="A44" s="18" t="s">
        <v>109</v>
      </c>
      <c r="B44" s="74">
        <v>31</v>
      </c>
      <c r="C44" s="200">
        <v>4460</v>
      </c>
      <c r="D44" s="74"/>
      <c r="E44" s="62">
        <v>4192</v>
      </c>
      <c r="F44" s="107"/>
      <c r="G44" s="94"/>
    </row>
    <row r="45" spans="1:6" ht="13.5">
      <c r="A45" s="15"/>
      <c r="B45" s="35"/>
      <c r="C45" s="226">
        <f>SUM(C39:C44)</f>
        <v>28867</v>
      </c>
      <c r="D45" s="227"/>
      <c r="E45" s="226">
        <f>SUM(E39:E44)</f>
        <v>27840</v>
      </c>
      <c r="F45" s="68"/>
    </row>
    <row r="46" spans="1:6" ht="6.75" customHeight="1">
      <c r="A46" s="15"/>
      <c r="B46" s="35"/>
      <c r="C46" s="228"/>
      <c r="D46" s="227"/>
      <c r="E46" s="228"/>
      <c r="F46" s="68"/>
    </row>
    <row r="47" spans="1:6" ht="13.5">
      <c r="A47" s="33" t="s">
        <v>110</v>
      </c>
      <c r="B47" s="87"/>
      <c r="C47" s="229"/>
      <c r="D47" s="229"/>
      <c r="E47" s="229"/>
      <c r="F47" s="88"/>
    </row>
    <row r="48" spans="1:6" ht="13.5">
      <c r="A48" s="24" t="s">
        <v>111</v>
      </c>
      <c r="B48" s="40">
        <v>32</v>
      </c>
      <c r="C48" s="240">
        <v>42061</v>
      </c>
      <c r="D48" s="230"/>
      <c r="E48" s="240">
        <f>5+11729</f>
        <v>11734</v>
      </c>
      <c r="F48" s="107"/>
    </row>
    <row r="49" spans="1:6" ht="13.5">
      <c r="A49" s="24" t="s">
        <v>112</v>
      </c>
      <c r="B49" s="40">
        <v>33</v>
      </c>
      <c r="C49" s="200">
        <v>17031</v>
      </c>
      <c r="D49" s="40"/>
      <c r="E49" s="62">
        <f>41764-1733</f>
        <v>40031</v>
      </c>
      <c r="F49" s="107"/>
    </row>
    <row r="50" spans="1:6" ht="13.5">
      <c r="A50" s="24" t="s">
        <v>113</v>
      </c>
      <c r="B50" s="40">
        <v>34</v>
      </c>
      <c r="C50" s="200">
        <v>52050</v>
      </c>
      <c r="D50" s="40"/>
      <c r="E50" s="62">
        <v>2632</v>
      </c>
      <c r="F50" s="107"/>
    </row>
    <row r="51" spans="1:6" ht="13.5">
      <c r="A51" s="24" t="s">
        <v>114</v>
      </c>
      <c r="B51" s="40">
        <v>35</v>
      </c>
      <c r="C51" s="200">
        <v>4249</v>
      </c>
      <c r="D51" s="40"/>
      <c r="E51" s="62">
        <f>879+6</f>
        <v>885</v>
      </c>
      <c r="F51" s="107"/>
    </row>
    <row r="52" spans="1:6" ht="16.5" customHeight="1">
      <c r="A52" s="51" t="s">
        <v>115</v>
      </c>
      <c r="B52" s="40">
        <v>36</v>
      </c>
      <c r="C52" s="200">
        <v>10390</v>
      </c>
      <c r="D52" s="40"/>
      <c r="E52" s="62">
        <v>9410</v>
      </c>
      <c r="F52" s="107"/>
    </row>
    <row r="53" spans="1:6" ht="13.5">
      <c r="A53" s="24" t="s">
        <v>116</v>
      </c>
      <c r="B53" s="40">
        <v>37</v>
      </c>
      <c r="C53" s="62">
        <v>29905</v>
      </c>
      <c r="D53" s="40"/>
      <c r="E53" s="62">
        <v>8341</v>
      </c>
      <c r="F53" s="165"/>
    </row>
    <row r="54" spans="1:6" ht="13.5">
      <c r="A54" s="33"/>
      <c r="B54" s="35"/>
      <c r="C54" s="67">
        <f>SUM(C48:C53)</f>
        <v>155686</v>
      </c>
      <c r="D54" s="35"/>
      <c r="E54" s="67">
        <f>SUM(E48:E53)</f>
        <v>73033</v>
      </c>
      <c r="F54" s="68"/>
    </row>
    <row r="55" spans="1:6" ht="6.75" customHeight="1">
      <c r="A55" s="33"/>
      <c r="B55" s="35"/>
      <c r="C55" s="68"/>
      <c r="D55" s="35"/>
      <c r="E55" s="68"/>
      <c r="F55" s="68"/>
    </row>
    <row r="56" spans="1:6" ht="13.5">
      <c r="A56" s="86" t="s">
        <v>117</v>
      </c>
      <c r="B56" s="35"/>
      <c r="C56" s="69">
        <f>C45+C54</f>
        <v>184553</v>
      </c>
      <c r="D56" s="35"/>
      <c r="E56" s="69">
        <f>E45+E54</f>
        <v>100873</v>
      </c>
      <c r="F56" s="68"/>
    </row>
    <row r="57" spans="1:6" ht="5.25" customHeight="1">
      <c r="A57" s="89"/>
      <c r="B57" s="35"/>
      <c r="C57" s="68"/>
      <c r="D57" s="35"/>
      <c r="E57" s="68"/>
      <c r="F57" s="68"/>
    </row>
    <row r="58" spans="1:6" ht="15" thickBot="1">
      <c r="A58" s="33" t="s">
        <v>118</v>
      </c>
      <c r="B58" s="35"/>
      <c r="C58" s="70">
        <f>C36+C56</f>
        <v>749800</v>
      </c>
      <c r="D58" s="35"/>
      <c r="E58" s="70">
        <f>E36+E56</f>
        <v>701248</v>
      </c>
      <c r="F58" s="68"/>
    </row>
    <row r="59" spans="1:6" ht="7.5" customHeight="1" thickTop="1">
      <c r="A59" s="18"/>
      <c r="B59" s="40"/>
      <c r="C59" s="110"/>
      <c r="D59" s="40"/>
      <c r="E59" s="110"/>
      <c r="F59" s="110"/>
    </row>
    <row r="60" spans="1:6" ht="17.25" customHeight="1" hidden="1">
      <c r="A60" s="18"/>
      <c r="B60" s="40"/>
      <c r="C60" s="224"/>
      <c r="D60" s="40"/>
      <c r="E60" s="110"/>
      <c r="F60" s="110"/>
    </row>
    <row r="61" spans="1:6" ht="6.75" customHeight="1">
      <c r="A61" s="18"/>
      <c r="B61" s="40"/>
      <c r="C61" s="242"/>
      <c r="D61" s="40"/>
      <c r="E61" s="110"/>
      <c r="F61" s="110"/>
    </row>
    <row r="62" spans="1:6" ht="15" customHeight="1">
      <c r="A62" s="91" t="str">
        <f>'IS'!A44</f>
        <v>Załączniki na stronach od 5 do 135 stanowią integralną część jednostkowego sprawozdania finansowego.</v>
      </c>
      <c r="B62" s="92"/>
      <c r="C62" s="127"/>
      <c r="D62" s="127"/>
      <c r="E62" s="127"/>
      <c r="F62" s="127"/>
    </row>
    <row r="63" spans="1:6" ht="6" customHeight="1">
      <c r="A63" s="91"/>
      <c r="B63" s="92"/>
      <c r="C63" s="127"/>
      <c r="D63" s="127"/>
      <c r="E63" s="127"/>
      <c r="F63" s="127"/>
    </row>
    <row r="64" spans="1:6" ht="9" customHeight="1">
      <c r="A64" s="225"/>
      <c r="B64" s="225"/>
      <c r="C64" s="225"/>
      <c r="D64" s="225"/>
      <c r="E64" s="225"/>
      <c r="F64" s="127"/>
    </row>
    <row r="65" spans="1:6" s="14" customFormat="1" ht="15">
      <c r="A65" s="13" t="s">
        <v>17</v>
      </c>
      <c r="B65" s="37"/>
      <c r="C65" s="124"/>
      <c r="D65" s="37"/>
      <c r="E65" s="124"/>
      <c r="F65" s="123"/>
    </row>
    <row r="66" spans="1:6" s="14" customFormat="1" ht="13.5" customHeight="1">
      <c r="A66" s="71" t="s">
        <v>12</v>
      </c>
      <c r="B66" s="37"/>
      <c r="C66" s="37"/>
      <c r="D66" s="37"/>
      <c r="E66" s="123"/>
      <c r="F66" s="123"/>
    </row>
    <row r="67" spans="1:6" s="14" customFormat="1" ht="7.5" customHeight="1">
      <c r="A67" s="71"/>
      <c r="B67" s="37"/>
      <c r="C67" s="37"/>
      <c r="D67" s="37"/>
      <c r="E67" s="37"/>
      <c r="F67" s="37"/>
    </row>
    <row r="68" spans="1:6" s="14" customFormat="1" ht="13.5" customHeight="1">
      <c r="A68" s="13" t="s">
        <v>71</v>
      </c>
      <c r="B68" s="37"/>
      <c r="C68" s="37"/>
      <c r="D68" s="37"/>
      <c r="E68" s="37"/>
      <c r="F68" s="37"/>
    </row>
    <row r="69" spans="1:6" s="14" customFormat="1" ht="12.75" customHeight="1">
      <c r="A69" s="71" t="s">
        <v>119</v>
      </c>
      <c r="B69" s="37"/>
      <c r="C69" s="37"/>
      <c r="D69" s="37"/>
      <c r="E69" s="123"/>
      <c r="F69" s="123"/>
    </row>
    <row r="70" spans="1:6" s="14" customFormat="1" ht="6.75" customHeight="1">
      <c r="A70" s="71"/>
      <c r="B70" s="37"/>
      <c r="C70" s="37"/>
      <c r="D70" s="37"/>
      <c r="E70" s="37"/>
      <c r="F70" s="37"/>
    </row>
    <row r="71" spans="1:6" s="14" customFormat="1" ht="12" customHeight="1">
      <c r="A71" s="76" t="s">
        <v>22</v>
      </c>
      <c r="B71" s="37"/>
      <c r="C71" s="37"/>
      <c r="D71" s="37"/>
      <c r="E71" s="37"/>
      <c r="F71" s="37"/>
    </row>
    <row r="72" spans="1:6" s="14" customFormat="1" ht="14.25" customHeight="1">
      <c r="A72" s="290" t="s">
        <v>120</v>
      </c>
      <c r="B72" s="37"/>
      <c r="C72" s="37"/>
      <c r="D72" s="37"/>
      <c r="E72" s="37"/>
      <c r="F72" s="37"/>
    </row>
    <row r="73" spans="1:6" s="14" customFormat="1" ht="5.25" customHeight="1">
      <c r="A73" s="290"/>
      <c r="B73" s="37"/>
      <c r="C73" s="37"/>
      <c r="D73" s="37"/>
      <c r="E73" s="37"/>
      <c r="F73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4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8" zoomScaleSheetLayoutView="78" zoomScalePageLayoutView="0" workbookViewId="0" topLeftCell="A1">
      <selection activeCell="A58" sqref="A58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421875" style="4" customWidth="1"/>
    <col min="27" max="16384" width="2.421875" style="4" customWidth="1"/>
  </cols>
  <sheetData>
    <row r="1" spans="1:5" s="2" customFormat="1" ht="13.5">
      <c r="A1" s="1" t="str">
        <f>SFP!A1</f>
        <v>"Sopharma" S.A.</v>
      </c>
      <c r="B1" s="172"/>
      <c r="C1" s="172"/>
      <c r="D1" s="172"/>
      <c r="E1" s="172"/>
    </row>
    <row r="2" spans="1:5" s="3" customFormat="1" ht="13.5">
      <c r="A2" s="17" t="s">
        <v>123</v>
      </c>
      <c r="B2" s="43"/>
      <c r="C2" s="206"/>
      <c r="D2" s="43"/>
      <c r="E2" s="43"/>
    </row>
    <row r="3" spans="1:5" s="3" customFormat="1" ht="13.5">
      <c r="A3" s="80" t="str">
        <f>'IS'!A3</f>
        <v>za okres kończący się 30 czerwca 2023 roku</v>
      </c>
      <c r="B3" s="43"/>
      <c r="C3" s="43"/>
      <c r="D3" s="43"/>
      <c r="E3" s="43"/>
    </row>
    <row r="4" spans="1:5" ht="17.25" customHeight="1">
      <c r="A4" s="298" t="s">
        <v>73</v>
      </c>
      <c r="B4" s="298"/>
      <c r="C4" s="55">
        <v>2023</v>
      </c>
      <c r="D4" s="58"/>
      <c r="E4" s="55">
        <v>2022</v>
      </c>
    </row>
    <row r="5" spans="1:5" ht="14.25" customHeight="1">
      <c r="A5" s="44"/>
      <c r="B5" s="12"/>
      <c r="C5" s="41" t="s">
        <v>0</v>
      </c>
      <c r="D5" s="12"/>
      <c r="E5" s="41" t="s">
        <v>0</v>
      </c>
    </row>
    <row r="6" spans="1:5" ht="13.5">
      <c r="A6" s="42" t="s">
        <v>124</v>
      </c>
      <c r="B6" s="45"/>
      <c r="C6" s="46"/>
      <c r="D6" s="45"/>
      <c r="E6" s="46"/>
    </row>
    <row r="7" spans="1:5" ht="13.5">
      <c r="A7" s="47" t="s">
        <v>125</v>
      </c>
      <c r="B7" s="45"/>
      <c r="C7" s="72">
        <v>100691</v>
      </c>
      <c r="D7" s="45"/>
      <c r="E7" s="72">
        <v>129535</v>
      </c>
    </row>
    <row r="8" spans="1:5" ht="13.5">
      <c r="A8" s="47" t="s">
        <v>126</v>
      </c>
      <c r="B8" s="45"/>
      <c r="C8" s="72">
        <v>-77574</v>
      </c>
      <c r="D8" s="45"/>
      <c r="E8" s="72">
        <v>-67757</v>
      </c>
    </row>
    <row r="9" spans="1:5" ht="13.5">
      <c r="A9" s="47" t="s">
        <v>127</v>
      </c>
      <c r="B9" s="45"/>
      <c r="C9" s="72">
        <v>-30750</v>
      </c>
      <c r="D9" s="45"/>
      <c r="E9" s="72">
        <v>-23804</v>
      </c>
    </row>
    <row r="10" spans="1:5" s="6" customFormat="1" ht="13.5">
      <c r="A10" s="47" t="s">
        <v>128</v>
      </c>
      <c r="B10" s="48"/>
      <c r="C10" s="72">
        <v>-4080</v>
      </c>
      <c r="D10" s="48"/>
      <c r="E10" s="72">
        <v>-3884</v>
      </c>
    </row>
    <row r="11" spans="1:5" s="6" customFormat="1" ht="13.5">
      <c r="A11" s="47" t="s">
        <v>129</v>
      </c>
      <c r="B11" s="48"/>
      <c r="C11" s="72">
        <v>1629</v>
      </c>
      <c r="D11" s="48"/>
      <c r="E11" s="72">
        <v>850</v>
      </c>
    </row>
    <row r="12" spans="1:5" s="6" customFormat="1" ht="13.5">
      <c r="A12" s="47" t="s">
        <v>165</v>
      </c>
      <c r="B12" s="48"/>
      <c r="C12" s="72">
        <v>-3205</v>
      </c>
      <c r="D12" s="48"/>
      <c r="E12" s="72">
        <v>-1800</v>
      </c>
    </row>
    <row r="13" spans="1:5" s="6" customFormat="1" ht="13.5">
      <c r="A13" s="47" t="s">
        <v>130</v>
      </c>
      <c r="B13" s="48"/>
      <c r="C13" s="72">
        <v>-489</v>
      </c>
      <c r="D13" s="48"/>
      <c r="E13" s="72">
        <v>-340</v>
      </c>
    </row>
    <row r="14" spans="1:5" s="6" customFormat="1" ht="13.5">
      <c r="A14" s="47" t="s">
        <v>131</v>
      </c>
      <c r="B14" s="48"/>
      <c r="C14" s="72">
        <v>-273</v>
      </c>
      <c r="D14" s="48"/>
      <c r="E14" s="72">
        <v>-33</v>
      </c>
    </row>
    <row r="15" spans="1:5" ht="13.5">
      <c r="A15" s="90" t="s">
        <v>132</v>
      </c>
      <c r="B15" s="48"/>
      <c r="C15" s="72">
        <v>-181</v>
      </c>
      <c r="D15" s="48"/>
      <c r="E15" s="72">
        <v>-149</v>
      </c>
    </row>
    <row r="16" spans="1:5" s="6" customFormat="1" ht="13.5">
      <c r="A16" s="138" t="s">
        <v>133</v>
      </c>
      <c r="B16" s="48"/>
      <c r="C16" s="73">
        <f>SUM(C7:C15)</f>
        <v>-14232</v>
      </c>
      <c r="D16" s="48"/>
      <c r="E16" s="73">
        <f>SUM(E7:E15)</f>
        <v>32618</v>
      </c>
    </row>
    <row r="17" spans="1:5" s="6" customFormat="1" ht="6" customHeight="1">
      <c r="A17" s="42"/>
      <c r="B17" s="48"/>
      <c r="C17" s="59"/>
      <c r="D17" s="48"/>
      <c r="E17" s="59"/>
    </row>
    <row r="18" spans="1:5" s="6" customFormat="1" ht="13.5">
      <c r="A18" s="49" t="s">
        <v>134</v>
      </c>
      <c r="B18" s="48"/>
      <c r="C18" s="59"/>
      <c r="D18" s="48"/>
      <c r="E18" s="59"/>
    </row>
    <row r="19" spans="1:5" ht="13.5">
      <c r="A19" s="47" t="s">
        <v>135</v>
      </c>
      <c r="B19" s="48"/>
      <c r="C19" s="72">
        <f>-10243-1</f>
        <v>-10244</v>
      </c>
      <c r="D19" s="72"/>
      <c r="E19" s="72">
        <v>-5229</v>
      </c>
    </row>
    <row r="20" spans="1:5" ht="13.5">
      <c r="A20" s="50" t="s">
        <v>136</v>
      </c>
      <c r="B20" s="48"/>
      <c r="C20" s="72">
        <v>5711</v>
      </c>
      <c r="D20" s="72"/>
      <c r="E20" s="72">
        <v>17</v>
      </c>
    </row>
    <row r="21" spans="1:5" ht="13.5">
      <c r="A21" s="47" t="s">
        <v>137</v>
      </c>
      <c r="B21" s="48"/>
      <c r="C21" s="72">
        <v>-735</v>
      </c>
      <c r="D21" s="72"/>
      <c r="E21" s="72">
        <v>-63</v>
      </c>
    </row>
    <row r="22" spans="1:5" ht="13.5">
      <c r="A22" s="47" t="s">
        <v>138</v>
      </c>
      <c r="B22" s="48"/>
      <c r="C22" s="72">
        <v>-43</v>
      </c>
      <c r="D22" s="72"/>
      <c r="E22" s="72">
        <v>0</v>
      </c>
    </row>
    <row r="23" spans="1:5" ht="13.5">
      <c r="A23" s="47" t="s">
        <v>139</v>
      </c>
      <c r="B23" s="48"/>
      <c r="C23" s="72">
        <v>-101</v>
      </c>
      <c r="D23" s="72"/>
      <c r="E23" s="72">
        <v>-1041</v>
      </c>
    </row>
    <row r="24" spans="1:5" ht="13.5">
      <c r="A24" s="47" t="s">
        <v>140</v>
      </c>
      <c r="B24" s="48"/>
      <c r="C24" s="72">
        <v>28</v>
      </c>
      <c r="D24" s="72"/>
      <c r="E24" s="72">
        <v>0</v>
      </c>
    </row>
    <row r="25" spans="1:5" ht="13.5">
      <c r="A25" s="47" t="s">
        <v>141</v>
      </c>
      <c r="B25" s="48"/>
      <c r="C25" s="72">
        <v>-1345</v>
      </c>
      <c r="D25" s="142"/>
      <c r="E25" s="72">
        <v>-363</v>
      </c>
    </row>
    <row r="26" spans="1:5" ht="13.5">
      <c r="A26" s="47" t="s">
        <v>142</v>
      </c>
      <c r="B26" s="48"/>
      <c r="C26" s="72">
        <v>301</v>
      </c>
      <c r="D26" s="142"/>
      <c r="E26" s="72">
        <v>595</v>
      </c>
    </row>
    <row r="27" spans="1:5" ht="13.5">
      <c r="A27" s="47" t="s">
        <v>143</v>
      </c>
      <c r="B27" s="48"/>
      <c r="C27" s="72">
        <v>-544</v>
      </c>
      <c r="D27" s="142"/>
      <c r="E27" s="72">
        <v>-3174</v>
      </c>
    </row>
    <row r="28" spans="1:5" ht="13.5">
      <c r="A28" s="47" t="s">
        <v>144</v>
      </c>
      <c r="B28" s="48"/>
      <c r="C28" s="72">
        <v>6</v>
      </c>
      <c r="D28" s="142"/>
      <c r="E28" s="72">
        <v>417</v>
      </c>
    </row>
    <row r="29" spans="1:5" ht="13.5">
      <c r="A29" s="50" t="s">
        <v>145</v>
      </c>
      <c r="B29" s="48"/>
      <c r="C29" s="72">
        <v>-25142</v>
      </c>
      <c r="D29" s="72"/>
      <c r="E29" s="72">
        <v>-1500</v>
      </c>
    </row>
    <row r="30" spans="1:5" ht="13.5">
      <c r="A30" s="47" t="s">
        <v>146</v>
      </c>
      <c r="B30" s="48"/>
      <c r="C30" s="72">
        <v>20000</v>
      </c>
      <c r="D30" s="72"/>
      <c r="E30" s="72">
        <v>684</v>
      </c>
    </row>
    <row r="31" spans="1:5" ht="13.5">
      <c r="A31" s="47" t="s">
        <v>147</v>
      </c>
      <c r="B31" s="48"/>
      <c r="C31" s="72">
        <v>-2740</v>
      </c>
      <c r="D31" s="72"/>
      <c r="E31" s="72">
        <v>0</v>
      </c>
    </row>
    <row r="32" spans="1:5" ht="13.5">
      <c r="A32" s="47" t="s">
        <v>148</v>
      </c>
      <c r="B32" s="48"/>
      <c r="C32" s="72">
        <v>129</v>
      </c>
      <c r="D32" s="72"/>
      <c r="E32" s="72">
        <v>816</v>
      </c>
    </row>
    <row r="33" spans="1:5" ht="13.5">
      <c r="A33" s="47" t="s">
        <v>149</v>
      </c>
      <c r="B33" s="48"/>
      <c r="C33" s="72">
        <v>197</v>
      </c>
      <c r="D33" s="72"/>
      <c r="E33" s="72">
        <v>272</v>
      </c>
    </row>
    <row r="34" spans="1:5" ht="13.5">
      <c r="A34" s="47" t="s">
        <v>150</v>
      </c>
      <c r="B34" s="48"/>
      <c r="C34" s="72">
        <v>112</v>
      </c>
      <c r="D34" s="72"/>
      <c r="E34" s="72">
        <v>134</v>
      </c>
    </row>
    <row r="35" spans="1:5" ht="13.5">
      <c r="A35" s="138" t="s">
        <v>151</v>
      </c>
      <c r="B35" s="207"/>
      <c r="C35" s="73">
        <f>SUM(C19:C34)</f>
        <v>-14410</v>
      </c>
      <c r="D35" s="48"/>
      <c r="E35" s="73">
        <f>SUM(E19:E34)</f>
        <v>-8435</v>
      </c>
    </row>
    <row r="36" spans="1:5" ht="6.75" customHeight="1">
      <c r="A36" s="47"/>
      <c r="B36" s="48"/>
      <c r="C36" s="59"/>
      <c r="D36" s="48"/>
      <c r="E36" s="59"/>
    </row>
    <row r="37" spans="1:5" ht="13.5" customHeight="1">
      <c r="A37" s="49" t="s">
        <v>152</v>
      </c>
      <c r="B37" s="48"/>
      <c r="C37" s="60"/>
      <c r="D37" s="48"/>
      <c r="E37" s="60"/>
    </row>
    <row r="38" spans="1:5" ht="13.5">
      <c r="A38" s="47" t="s">
        <v>153</v>
      </c>
      <c r="B38" s="48"/>
      <c r="C38" s="72">
        <v>0</v>
      </c>
      <c r="D38" s="142"/>
      <c r="E38" s="72">
        <v>4106</v>
      </c>
    </row>
    <row r="39" spans="1:5" s="209" customFormat="1" ht="13.5">
      <c r="A39" s="50" t="s">
        <v>154</v>
      </c>
      <c r="B39" s="48"/>
      <c r="C39" s="72">
        <f>132383-102017</f>
        <v>30366</v>
      </c>
      <c r="D39" s="142"/>
      <c r="E39" s="72">
        <v>-36649</v>
      </c>
    </row>
    <row r="40" spans="1:5" s="209" customFormat="1" ht="13.5">
      <c r="A40" s="47" t="s">
        <v>155</v>
      </c>
      <c r="B40" s="48"/>
      <c r="C40" s="72">
        <v>0</v>
      </c>
      <c r="D40" s="142"/>
      <c r="E40" s="72">
        <v>-1918</v>
      </c>
    </row>
    <row r="41" spans="1:5" ht="13.5">
      <c r="A41" s="47" t="s">
        <v>156</v>
      </c>
      <c r="B41" s="48"/>
      <c r="C41" s="72">
        <v>-5</v>
      </c>
      <c r="D41" s="142"/>
      <c r="E41" s="72">
        <v>-7</v>
      </c>
    </row>
    <row r="42" spans="1:5" ht="13.5">
      <c r="A42" s="47" t="s">
        <v>157</v>
      </c>
      <c r="B42" s="48"/>
      <c r="C42" s="72">
        <v>-964</v>
      </c>
      <c r="D42" s="142"/>
      <c r="E42" s="72">
        <v>-552</v>
      </c>
    </row>
    <row r="43" spans="1:5" ht="13.5">
      <c r="A43" s="47" t="s">
        <v>158</v>
      </c>
      <c r="B43" s="48"/>
      <c r="C43" s="72">
        <v>-532</v>
      </c>
      <c r="D43" s="142"/>
      <c r="E43" s="72">
        <v>-431</v>
      </c>
    </row>
    <row r="44" spans="1:5" ht="13.5">
      <c r="A44" s="187" t="s">
        <v>159</v>
      </c>
      <c r="B44" s="48"/>
      <c r="C44" s="72">
        <v>36</v>
      </c>
      <c r="D44" s="142"/>
      <c r="E44" s="72">
        <v>16</v>
      </c>
    </row>
    <row r="45" spans="1:5" ht="13.5">
      <c r="A45" s="187" t="s">
        <v>160</v>
      </c>
      <c r="B45" s="48"/>
      <c r="C45" s="72">
        <v>-8</v>
      </c>
      <c r="D45" s="142"/>
      <c r="E45" s="72">
        <v>103</v>
      </c>
    </row>
    <row r="46" spans="1:5" s="6" customFormat="1" ht="13.5">
      <c r="A46" s="186" t="s">
        <v>161</v>
      </c>
      <c r="B46" s="48"/>
      <c r="C46" s="73">
        <f>SUM(C38:C45)</f>
        <v>28893</v>
      </c>
      <c r="D46" s="48"/>
      <c r="E46" s="73">
        <f>SUM(E38:E45)</f>
        <v>-35332</v>
      </c>
    </row>
    <row r="47" spans="1:5" ht="6.75" customHeight="1">
      <c r="A47" s="187"/>
      <c r="B47" s="48"/>
      <c r="C47" s="72"/>
      <c r="D47" s="48"/>
      <c r="E47" s="72"/>
    </row>
    <row r="48" spans="1:5" s="19" customFormat="1" ht="13.5">
      <c r="A48" s="188" t="s">
        <v>162</v>
      </c>
      <c r="B48" s="48"/>
      <c r="C48" s="189">
        <f>C16+C35+C46</f>
        <v>251</v>
      </c>
      <c r="D48" s="48"/>
      <c r="E48" s="189">
        <f>E16+E35+E46</f>
        <v>-11149</v>
      </c>
    </row>
    <row r="49" spans="1:5" s="19" customFormat="1" ht="5.25" customHeight="1">
      <c r="A49" s="187"/>
      <c r="B49" s="48"/>
      <c r="C49" s="59"/>
      <c r="D49" s="48"/>
      <c r="E49" s="59"/>
    </row>
    <row r="50" spans="1:5" s="20" customFormat="1" ht="13.5">
      <c r="A50" s="187" t="s">
        <v>163</v>
      </c>
      <c r="B50" s="48"/>
      <c r="C50" s="72">
        <v>4761</v>
      </c>
      <c r="D50" s="48"/>
      <c r="E50" s="72">
        <v>15618</v>
      </c>
    </row>
    <row r="51" spans="1:5" s="20" customFormat="1" ht="6" customHeight="1">
      <c r="A51" s="187"/>
      <c r="B51" s="48"/>
      <c r="C51" s="190"/>
      <c r="D51" s="48"/>
      <c r="E51" s="190"/>
    </row>
    <row r="52" spans="1:5" ht="15" thickBot="1">
      <c r="A52" s="186" t="s">
        <v>164</v>
      </c>
      <c r="B52" s="204">
        <v>24</v>
      </c>
      <c r="C52" s="191">
        <f>C50+C48</f>
        <v>5012</v>
      </c>
      <c r="D52" s="48"/>
      <c r="E52" s="191">
        <f>E50+E48</f>
        <v>4469</v>
      </c>
    </row>
    <row r="53" spans="2:5" ht="9" customHeight="1" thickTop="1">
      <c r="B53" s="45"/>
      <c r="C53" s="121"/>
      <c r="D53" s="45"/>
      <c r="E53" s="121"/>
    </row>
    <row r="54" spans="2:5" ht="16.5" customHeight="1">
      <c r="B54" s="45"/>
      <c r="C54" s="121"/>
      <c r="D54" s="45"/>
      <c r="E54" s="121"/>
    </row>
    <row r="55" spans="1:4" ht="13.5">
      <c r="A55" s="75" t="str">
        <f>SFP!A62</f>
        <v>Załączniki na stronach od 5 do 135 stanowią integralną część jednostkowego sprawozdania finansowego.</v>
      </c>
      <c r="B55" s="45"/>
      <c r="C55" s="109"/>
      <c r="D55" s="45"/>
    </row>
    <row r="56" spans="1:4" ht="19.5" customHeight="1">
      <c r="A56" s="75"/>
      <c r="B56" s="45"/>
      <c r="C56" s="109"/>
      <c r="D56" s="45"/>
    </row>
    <row r="57" spans="1:4" ht="15">
      <c r="A57" s="13" t="s">
        <v>17</v>
      </c>
      <c r="B57" s="45"/>
      <c r="C57" s="109"/>
      <c r="D57" s="45"/>
    </row>
    <row r="58" spans="1:4" ht="15">
      <c r="A58" s="71" t="s">
        <v>12</v>
      </c>
      <c r="B58" s="45"/>
      <c r="C58" s="45"/>
      <c r="D58" s="45"/>
    </row>
    <row r="59" spans="1:4" ht="6.75" customHeight="1">
      <c r="A59" s="71"/>
      <c r="B59" s="45"/>
      <c r="C59" s="45"/>
      <c r="D59" s="45"/>
    </row>
    <row r="60" spans="1:4" ht="15">
      <c r="A60" s="13" t="s">
        <v>71</v>
      </c>
      <c r="B60" s="45"/>
      <c r="C60" s="45"/>
      <c r="D60" s="45"/>
    </row>
    <row r="61" spans="1:4" ht="15">
      <c r="A61" s="71" t="s">
        <v>119</v>
      </c>
      <c r="B61" s="45"/>
      <c r="C61" s="45"/>
      <c r="D61" s="45"/>
    </row>
    <row r="62" spans="1:4" ht="7.5" customHeight="1">
      <c r="A62" s="71"/>
      <c r="B62" s="45"/>
      <c r="C62" s="45"/>
      <c r="D62" s="45"/>
    </row>
    <row r="63" spans="1:4" ht="13.5">
      <c r="A63" s="76" t="s">
        <v>22</v>
      </c>
      <c r="B63" s="45"/>
      <c r="C63" s="45"/>
      <c r="D63" s="45"/>
    </row>
    <row r="64" spans="1:4" ht="13.5">
      <c r="A64" s="290" t="s">
        <v>120</v>
      </c>
      <c r="B64" s="45"/>
      <c r="C64" s="45"/>
      <c r="D64" s="45"/>
    </row>
    <row r="65" ht="6" customHeight="1">
      <c r="A65" s="20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75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80" zoomScaleNormal="80" zoomScaleSheetLayoutView="80" zoomScalePageLayoutView="0" workbookViewId="0" topLeftCell="A1">
      <selection activeCell="A49" sqref="A49"/>
    </sheetView>
  </sheetViews>
  <sheetFormatPr defaultColWidth="9.140625" defaultRowHeight="12.75"/>
  <cols>
    <col min="1" max="1" width="49.421875" style="8" customWidth="1"/>
    <col min="2" max="2" width="11.421875" style="8" customWidth="1"/>
    <col min="3" max="3" width="1.1484375" style="8" customWidth="1"/>
    <col min="4" max="4" width="12.140625" style="8" customWidth="1"/>
    <col min="5" max="5" width="0.42578125" style="8" customWidth="1"/>
    <col min="6" max="6" width="14.140625" style="8" customWidth="1"/>
    <col min="7" max="7" width="0.71875" style="8" customWidth="1"/>
    <col min="8" max="8" width="11.8515625" style="8" customWidth="1"/>
    <col min="9" max="9" width="0.42578125" style="8" customWidth="1"/>
    <col min="10" max="10" width="18.140625" style="8" customWidth="1"/>
    <col min="11" max="11" width="0.42578125" style="8" customWidth="1"/>
    <col min="12" max="12" width="20.28125" style="8" customWidth="1"/>
    <col min="13" max="13" width="0.9921875" style="8" customWidth="1"/>
    <col min="14" max="14" width="14.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3.421875" style="8" customWidth="1"/>
    <col min="19" max="19" width="1.1484375" style="8" customWidth="1"/>
    <col min="20" max="20" width="13.421875" style="8" customWidth="1"/>
    <col min="21" max="21" width="9.421875" style="8" bestFit="1" customWidth="1"/>
    <col min="22" max="16384" width="9.140625" style="8" customWidth="1"/>
  </cols>
  <sheetData>
    <row r="1" spans="1:20" ht="18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00" t="s">
        <v>166</v>
      </c>
      <c r="B2" s="300"/>
      <c r="C2" s="300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ht="18" customHeight="1">
      <c r="A3" s="80" t="str">
        <f>CFS!A3</f>
        <v>za okres kończący się 30 czerwca 2023 roku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99" customFormat="1" ht="15" customHeight="1">
      <c r="A4" s="299"/>
      <c r="B4" s="299" t="s">
        <v>73</v>
      </c>
      <c r="C4" s="143"/>
      <c r="D4" s="299" t="s">
        <v>167</v>
      </c>
      <c r="E4" s="143"/>
      <c r="F4" s="299" t="s">
        <v>168</v>
      </c>
      <c r="G4" s="143"/>
      <c r="H4" s="299" t="s">
        <v>169</v>
      </c>
      <c r="I4" s="144"/>
      <c r="J4" s="299" t="s">
        <v>170</v>
      </c>
      <c r="K4" s="143"/>
      <c r="L4" s="302" t="s">
        <v>171</v>
      </c>
      <c r="M4" s="144"/>
      <c r="N4" s="299" t="s">
        <v>172</v>
      </c>
      <c r="O4" s="144"/>
      <c r="P4" s="299" t="s">
        <v>173</v>
      </c>
      <c r="Q4" s="144"/>
      <c r="R4" s="299" t="s">
        <v>101</v>
      </c>
      <c r="S4" s="144"/>
      <c r="T4" s="299" t="s">
        <v>174</v>
      </c>
    </row>
    <row r="5" spans="1:20" s="100" customFormat="1" ht="60.75" customHeight="1">
      <c r="A5" s="299"/>
      <c r="B5" s="299"/>
      <c r="C5" s="143"/>
      <c r="D5" s="299"/>
      <c r="E5" s="145"/>
      <c r="F5" s="299"/>
      <c r="G5" s="145"/>
      <c r="H5" s="299"/>
      <c r="I5" s="146"/>
      <c r="J5" s="299"/>
      <c r="K5" s="145"/>
      <c r="L5" s="302"/>
      <c r="M5" s="146"/>
      <c r="N5" s="299"/>
      <c r="O5" s="146"/>
      <c r="P5" s="299"/>
      <c r="Q5" s="146"/>
      <c r="R5" s="299"/>
      <c r="S5" s="146"/>
      <c r="T5" s="299"/>
    </row>
    <row r="6" spans="1:20" s="22" customFormat="1" ht="13.5">
      <c r="A6" s="147"/>
      <c r="B6" s="148"/>
      <c r="C6" s="148"/>
      <c r="D6" s="149" t="s">
        <v>0</v>
      </c>
      <c r="E6" s="149"/>
      <c r="F6" s="149" t="s">
        <v>0</v>
      </c>
      <c r="G6" s="149"/>
      <c r="H6" s="149" t="s">
        <v>0</v>
      </c>
      <c r="I6" s="149"/>
      <c r="J6" s="149" t="s">
        <v>0</v>
      </c>
      <c r="K6" s="149"/>
      <c r="L6" s="149" t="s">
        <v>0</v>
      </c>
      <c r="M6" s="149"/>
      <c r="N6" s="149" t="s">
        <v>0</v>
      </c>
      <c r="O6" s="149"/>
      <c r="P6" s="149" t="s">
        <v>0</v>
      </c>
      <c r="Q6" s="149"/>
      <c r="R6" s="149" t="s">
        <v>0</v>
      </c>
      <c r="S6" s="149"/>
      <c r="T6" s="149" t="s">
        <v>0</v>
      </c>
    </row>
    <row r="7" spans="1:20" s="21" customFormat="1" ht="5.25" customHeight="1">
      <c r="A7" s="150"/>
      <c r="B7" s="150"/>
      <c r="C7" s="150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75"/>
      <c r="S7" s="149"/>
      <c r="T7" s="149"/>
    </row>
    <row r="8" spans="1:22" s="14" customFormat="1" ht="15.75" customHeight="1">
      <c r="A8" s="151" t="s">
        <v>175</v>
      </c>
      <c r="B8" s="152">
        <v>25</v>
      </c>
      <c r="C8" s="152"/>
      <c r="D8" s="210">
        <v>134798</v>
      </c>
      <c r="E8" s="211"/>
      <c r="F8" s="210">
        <v>-50284</v>
      </c>
      <c r="G8" s="211"/>
      <c r="H8" s="210">
        <v>66201</v>
      </c>
      <c r="I8" s="212"/>
      <c r="J8" s="210">
        <v>28614</v>
      </c>
      <c r="K8" s="212"/>
      <c r="L8" s="210">
        <v>1644</v>
      </c>
      <c r="M8" s="212"/>
      <c r="N8" s="210">
        <v>342581</v>
      </c>
      <c r="O8" s="212"/>
      <c r="P8" s="210">
        <v>12512</v>
      </c>
      <c r="Q8" s="212"/>
      <c r="R8" s="210">
        <v>28137</v>
      </c>
      <c r="S8" s="212"/>
      <c r="T8" s="210">
        <v>564203</v>
      </c>
      <c r="U8" s="104"/>
      <c r="V8" s="104"/>
    </row>
    <row r="9" spans="1:22" s="14" customFormat="1" ht="13.5" customHeight="1">
      <c r="A9" s="158"/>
      <c r="B9" s="156"/>
      <c r="C9" s="156"/>
      <c r="D9" s="205"/>
      <c r="E9" s="211"/>
      <c r="F9" s="205"/>
      <c r="G9" s="211"/>
      <c r="H9" s="205"/>
      <c r="I9" s="212"/>
      <c r="J9" s="205"/>
      <c r="K9" s="205"/>
      <c r="L9" s="177"/>
      <c r="M9" s="220"/>
      <c r="N9" s="205"/>
      <c r="O9" s="205"/>
      <c r="P9" s="211"/>
      <c r="Q9" s="205"/>
      <c r="R9" s="205"/>
      <c r="S9" s="212"/>
      <c r="T9" s="205"/>
      <c r="U9" s="104"/>
      <c r="V9" s="104"/>
    </row>
    <row r="10" spans="1:22" s="14" customFormat="1" ht="13.5" customHeight="1">
      <c r="A10" s="233" t="s">
        <v>176</v>
      </c>
      <c r="B10" s="233"/>
      <c r="C10" s="233"/>
      <c r="D10" s="211"/>
      <c r="E10" s="211"/>
      <c r="F10" s="211"/>
      <c r="G10" s="211"/>
      <c r="H10" s="212"/>
      <c r="I10" s="212"/>
      <c r="J10" s="212"/>
      <c r="K10" s="212"/>
      <c r="L10" s="212"/>
      <c r="M10" s="212"/>
      <c r="N10" s="212"/>
      <c r="O10" s="212"/>
      <c r="P10" s="211"/>
      <c r="Q10" s="212"/>
      <c r="R10" s="212"/>
      <c r="S10" s="212"/>
      <c r="T10" s="212"/>
      <c r="U10" s="104"/>
      <c r="V10" s="104"/>
    </row>
    <row r="11" spans="1:20" s="14" customFormat="1" ht="13.5">
      <c r="A11" s="236" t="s">
        <v>177</v>
      </c>
      <c r="B11" s="156"/>
      <c r="C11" s="156"/>
      <c r="D11" s="276">
        <f>D13</f>
        <v>0</v>
      </c>
      <c r="E11" s="277"/>
      <c r="F11" s="277">
        <v>-1919</v>
      </c>
      <c r="G11" s="277"/>
      <c r="H11" s="276">
        <f>H13</f>
        <v>0</v>
      </c>
      <c r="I11" s="278"/>
      <c r="J11" s="276">
        <f>J13</f>
        <v>0</v>
      </c>
      <c r="K11" s="278"/>
      <c r="L11" s="276">
        <f>L13</f>
        <v>0</v>
      </c>
      <c r="M11" s="278"/>
      <c r="N11" s="276">
        <f>N13</f>
        <v>0</v>
      </c>
      <c r="O11" s="278"/>
      <c r="P11" s="277">
        <f>P13+P12</f>
        <v>0</v>
      </c>
      <c r="Q11" s="278"/>
      <c r="R11" s="276">
        <v>0</v>
      </c>
      <c r="S11" s="278"/>
      <c r="T11" s="276">
        <f>SUM(D11:S11)</f>
        <v>-1919</v>
      </c>
    </row>
    <row r="12" spans="1:20" s="14" customFormat="1" ht="13.5" hidden="1">
      <c r="A12" s="171" t="s">
        <v>2</v>
      </c>
      <c r="B12" s="156"/>
      <c r="C12" s="156"/>
      <c r="D12" s="276">
        <v>0</v>
      </c>
      <c r="E12" s="277"/>
      <c r="F12" s="277">
        <v>0</v>
      </c>
      <c r="G12" s="277"/>
      <c r="H12" s="276">
        <v>0</v>
      </c>
      <c r="I12" s="278"/>
      <c r="J12" s="276">
        <v>0</v>
      </c>
      <c r="K12" s="278"/>
      <c r="L12" s="276">
        <v>0</v>
      </c>
      <c r="M12" s="278"/>
      <c r="N12" s="276">
        <v>0</v>
      </c>
      <c r="O12" s="278"/>
      <c r="P12" s="277">
        <v>0</v>
      </c>
      <c r="Q12" s="278"/>
      <c r="R12" s="279">
        <v>0</v>
      </c>
      <c r="S12" s="278"/>
      <c r="T12" s="280">
        <f aca="true" t="shared" si="0" ref="T12:T18">SUM(D12:S12)</f>
        <v>0</v>
      </c>
    </row>
    <row r="13" spans="1:20" s="14" customFormat="1" ht="11.25" customHeight="1">
      <c r="A13" s="153" t="s">
        <v>178</v>
      </c>
      <c r="B13" s="156"/>
      <c r="C13" s="156"/>
      <c r="D13" s="276">
        <v>0</v>
      </c>
      <c r="E13" s="277"/>
      <c r="F13" s="279">
        <v>0</v>
      </c>
      <c r="G13" s="277"/>
      <c r="H13" s="276">
        <v>0</v>
      </c>
      <c r="I13" s="278"/>
      <c r="J13" s="276">
        <v>0</v>
      </c>
      <c r="K13" s="278"/>
      <c r="L13" s="276">
        <v>0</v>
      </c>
      <c r="M13" s="278"/>
      <c r="N13" s="276">
        <v>0</v>
      </c>
      <c r="O13" s="278"/>
      <c r="P13" s="279">
        <v>0</v>
      </c>
      <c r="Q13" s="278"/>
      <c r="R13" s="276">
        <v>103</v>
      </c>
      <c r="S13" s="278"/>
      <c r="T13" s="281">
        <f>SUM(D13:S13)</f>
        <v>103</v>
      </c>
    </row>
    <row r="14" spans="1:20" s="14" customFormat="1" ht="12.75" customHeight="1">
      <c r="A14" s="171" t="s">
        <v>179</v>
      </c>
      <c r="B14" s="156"/>
      <c r="C14" s="156"/>
      <c r="D14" s="176">
        <f>+D15</f>
        <v>0</v>
      </c>
      <c r="E14" s="211"/>
      <c r="F14" s="176">
        <f>+F15</f>
        <v>0</v>
      </c>
      <c r="G14" s="211"/>
      <c r="H14" s="176">
        <f>+H15</f>
        <v>0</v>
      </c>
      <c r="I14" s="212"/>
      <c r="J14" s="176">
        <f>+J15</f>
        <v>0</v>
      </c>
      <c r="K14" s="212"/>
      <c r="L14" s="176">
        <f>+L15</f>
        <v>0</v>
      </c>
      <c r="M14" s="212"/>
      <c r="N14" s="176">
        <f>+N15</f>
        <v>0</v>
      </c>
      <c r="O14" s="212"/>
      <c r="P14" s="176">
        <f>+P15</f>
        <v>-24</v>
      </c>
      <c r="Q14" s="212"/>
      <c r="R14" s="176">
        <f>+R15</f>
        <v>0</v>
      </c>
      <c r="S14" s="212"/>
      <c r="T14" s="176">
        <f>+T15</f>
        <v>-24</v>
      </c>
    </row>
    <row r="15" spans="1:20" s="14" customFormat="1" ht="13.5" customHeight="1">
      <c r="A15" s="234" t="s">
        <v>180</v>
      </c>
      <c r="B15" s="156"/>
      <c r="C15" s="156"/>
      <c r="D15" s="177">
        <v>0</v>
      </c>
      <c r="E15" s="211"/>
      <c r="F15" s="213">
        <v>0</v>
      </c>
      <c r="G15" s="211"/>
      <c r="H15" s="177">
        <v>0</v>
      </c>
      <c r="I15" s="212"/>
      <c r="J15" s="177">
        <v>0</v>
      </c>
      <c r="K15" s="212"/>
      <c r="L15" s="177">
        <v>0</v>
      </c>
      <c r="M15" s="212"/>
      <c r="N15" s="177">
        <v>0</v>
      </c>
      <c r="O15" s="212"/>
      <c r="P15" s="177">
        <v>-24</v>
      </c>
      <c r="Q15" s="212"/>
      <c r="R15" s="177">
        <v>0</v>
      </c>
      <c r="S15" s="212"/>
      <c r="T15" s="178">
        <f t="shared" si="0"/>
        <v>-24</v>
      </c>
    </row>
    <row r="16" spans="1:20" s="14" customFormat="1" ht="12.75" customHeight="1">
      <c r="A16" s="153" t="s">
        <v>181</v>
      </c>
      <c r="B16" s="156"/>
      <c r="C16" s="156"/>
      <c r="D16" s="214">
        <v>0</v>
      </c>
      <c r="E16" s="211"/>
      <c r="F16" s="214">
        <v>0</v>
      </c>
      <c r="G16" s="211"/>
      <c r="H16" s="214">
        <f>H17</f>
        <v>2427</v>
      </c>
      <c r="I16" s="212"/>
      <c r="J16" s="214">
        <v>0</v>
      </c>
      <c r="K16" s="212"/>
      <c r="L16" s="214">
        <v>0</v>
      </c>
      <c r="M16" s="212"/>
      <c r="N16" s="214">
        <f>N17</f>
        <v>22574</v>
      </c>
      <c r="O16" s="212"/>
      <c r="P16" s="214">
        <v>0</v>
      </c>
      <c r="Q16" s="212"/>
      <c r="R16" s="214">
        <f>R17</f>
        <v>-25001</v>
      </c>
      <c r="S16" s="212"/>
      <c r="T16" s="222">
        <f t="shared" si="0"/>
        <v>0</v>
      </c>
    </row>
    <row r="17" spans="1:20" s="14" customFormat="1" ht="12.75" customHeight="1">
      <c r="A17" s="170" t="s">
        <v>182</v>
      </c>
      <c r="B17" s="156"/>
      <c r="C17" s="156"/>
      <c r="D17" s="205">
        <v>0</v>
      </c>
      <c r="E17" s="211"/>
      <c r="F17" s="215">
        <v>0</v>
      </c>
      <c r="G17" s="211"/>
      <c r="H17" s="216">
        <v>2427</v>
      </c>
      <c r="I17" s="217"/>
      <c r="J17" s="216">
        <v>0</v>
      </c>
      <c r="K17" s="217"/>
      <c r="L17" s="216">
        <v>0</v>
      </c>
      <c r="M17" s="217"/>
      <c r="N17" s="216">
        <v>22574</v>
      </c>
      <c r="O17" s="217"/>
      <c r="P17" s="215">
        <v>0</v>
      </c>
      <c r="Q17" s="217"/>
      <c r="R17" s="216">
        <f>-H17-N17</f>
        <v>-25001</v>
      </c>
      <c r="S17" s="217"/>
      <c r="T17" s="178">
        <f t="shared" si="0"/>
        <v>0</v>
      </c>
    </row>
    <row r="18" spans="1:21" s="14" customFormat="1" ht="14.25" customHeight="1">
      <c r="A18" s="157" t="s">
        <v>183</v>
      </c>
      <c r="B18" s="156"/>
      <c r="C18" s="156"/>
      <c r="D18" s="179">
        <f>D19+D20</f>
        <v>0</v>
      </c>
      <c r="E18" s="218"/>
      <c r="F18" s="179">
        <f>F19+F20</f>
        <v>0</v>
      </c>
      <c r="G18" s="218"/>
      <c r="H18" s="179">
        <f>H19+H20</f>
        <v>0</v>
      </c>
      <c r="I18" s="219"/>
      <c r="J18" s="179">
        <f>J19+J20</f>
        <v>-892</v>
      </c>
      <c r="K18" s="219"/>
      <c r="L18" s="179">
        <f>L19+L20</f>
        <v>-1047</v>
      </c>
      <c r="M18" s="219"/>
      <c r="N18" s="179">
        <f>N19+N20</f>
        <v>0</v>
      </c>
      <c r="O18" s="219"/>
      <c r="P18" s="179">
        <f>P19+P20</f>
        <v>0</v>
      </c>
      <c r="Q18" s="219"/>
      <c r="R18" s="179">
        <f>R19+R20</f>
        <v>39951</v>
      </c>
      <c r="S18" s="219"/>
      <c r="T18" s="179">
        <f t="shared" si="0"/>
        <v>38012</v>
      </c>
      <c r="U18" s="104"/>
    </row>
    <row r="19" spans="1:21" s="232" customFormat="1" ht="13.5">
      <c r="A19" s="235" t="s">
        <v>184</v>
      </c>
      <c r="B19" s="156"/>
      <c r="C19" s="156"/>
      <c r="D19" s="177">
        <v>0</v>
      </c>
      <c r="E19" s="211"/>
      <c r="F19" s="177">
        <v>0</v>
      </c>
      <c r="G19" s="211"/>
      <c r="H19" s="177">
        <v>0</v>
      </c>
      <c r="I19" s="212"/>
      <c r="J19" s="177">
        <v>0</v>
      </c>
      <c r="K19" s="212"/>
      <c r="L19" s="177">
        <v>0</v>
      </c>
      <c r="M19" s="212"/>
      <c r="N19" s="177">
        <v>0</v>
      </c>
      <c r="O19" s="212"/>
      <c r="P19" s="177">
        <v>0</v>
      </c>
      <c r="Q19" s="212"/>
      <c r="R19" s="177">
        <v>39429</v>
      </c>
      <c r="S19" s="212"/>
      <c r="T19" s="177">
        <f>SUM(R19:S19)</f>
        <v>39429</v>
      </c>
      <c r="U19" s="231"/>
    </row>
    <row r="20" spans="1:21" s="14" customFormat="1" ht="15" customHeight="1">
      <c r="A20" s="235" t="s">
        <v>185</v>
      </c>
      <c r="B20" s="156"/>
      <c r="C20" s="156"/>
      <c r="D20" s="205">
        <v>0</v>
      </c>
      <c r="E20" s="211"/>
      <c r="F20" s="205">
        <v>0</v>
      </c>
      <c r="G20" s="211"/>
      <c r="H20" s="205">
        <v>0</v>
      </c>
      <c r="I20" s="212"/>
      <c r="J20" s="205">
        <v>-892</v>
      </c>
      <c r="K20" s="212"/>
      <c r="L20" s="216">
        <v>-1047</v>
      </c>
      <c r="M20" s="217"/>
      <c r="N20" s="216">
        <v>0</v>
      </c>
      <c r="O20" s="217"/>
      <c r="P20" s="205">
        <v>0</v>
      </c>
      <c r="Q20" s="217"/>
      <c r="R20" s="216">
        <v>522</v>
      </c>
      <c r="S20" s="217"/>
      <c r="T20" s="178">
        <f>SUM(D20:S20)</f>
        <v>-1417</v>
      </c>
      <c r="U20" s="104"/>
    </row>
    <row r="21" spans="1:20" s="14" customFormat="1" ht="13.5" customHeight="1">
      <c r="A21" s="158" t="s">
        <v>186</v>
      </c>
      <c r="B21" s="156"/>
      <c r="C21" s="156"/>
      <c r="D21" s="205">
        <v>0</v>
      </c>
      <c r="E21" s="211"/>
      <c r="F21" s="205">
        <v>0</v>
      </c>
      <c r="G21" s="211"/>
      <c r="H21" s="205">
        <v>0</v>
      </c>
      <c r="I21" s="212"/>
      <c r="J21" s="205">
        <v>-616</v>
      </c>
      <c r="K21" s="205"/>
      <c r="L21" s="177">
        <v>-37</v>
      </c>
      <c r="M21" s="220"/>
      <c r="N21" s="205">
        <v>0</v>
      </c>
      <c r="O21" s="205"/>
      <c r="P21" s="205">
        <v>0</v>
      </c>
      <c r="Q21" s="205"/>
      <c r="R21" s="205">
        <f>-J21-L21</f>
        <v>653</v>
      </c>
      <c r="S21" s="212"/>
      <c r="T21" s="178">
        <f>SUM(D21:S21)</f>
        <v>0</v>
      </c>
    </row>
    <row r="22" spans="1:20" s="14" customFormat="1" ht="15" customHeight="1" thickBot="1">
      <c r="A22" s="151" t="s">
        <v>187</v>
      </c>
      <c r="B22" s="152">
        <v>25</v>
      </c>
      <c r="C22" s="152"/>
      <c r="D22" s="221">
        <f>D8+D18+D21+D11+D14+D16</f>
        <v>134798</v>
      </c>
      <c r="E22" s="211"/>
      <c r="F22" s="221">
        <f>F8+F18+F21+F11+F14+F16</f>
        <v>-52203</v>
      </c>
      <c r="G22" s="211"/>
      <c r="H22" s="221">
        <f>H8+H18+H21+H11+H14+H16</f>
        <v>68628</v>
      </c>
      <c r="I22" s="212"/>
      <c r="J22" s="221">
        <f>J8+J18+J21+J11+J14</f>
        <v>27106</v>
      </c>
      <c r="K22" s="212"/>
      <c r="L22" s="221">
        <f>L8+L18+L21+L11+L14</f>
        <v>560</v>
      </c>
      <c r="M22" s="212"/>
      <c r="N22" s="221">
        <f>N8+N18+N21+N11+N14+N16</f>
        <v>365155</v>
      </c>
      <c r="O22" s="212"/>
      <c r="P22" s="221">
        <f>P8+P18+P21+P11+P14</f>
        <v>12488</v>
      </c>
      <c r="Q22" s="212"/>
      <c r="R22" s="221">
        <f>R8+R18+R21+R11+R14+R16+R13</f>
        <v>43843</v>
      </c>
      <c r="S22" s="212"/>
      <c r="T22" s="221">
        <f>T8+T18+T21+T11+T14+T16+T13</f>
        <v>600375</v>
      </c>
    </row>
    <row r="23" spans="1:20" s="14" customFormat="1" ht="16.5" customHeight="1" thickTop="1">
      <c r="A23" s="151"/>
      <c r="B23" s="156"/>
      <c r="C23" s="156"/>
      <c r="D23" s="136"/>
      <c r="E23" s="136"/>
      <c r="F23" s="136"/>
      <c r="G23" s="136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5"/>
    </row>
    <row r="24" spans="1:20" s="14" customFormat="1" ht="13.5" customHeight="1">
      <c r="A24" s="233" t="s">
        <v>188</v>
      </c>
      <c r="B24" s="156"/>
      <c r="C24" s="156"/>
      <c r="D24" s="136"/>
      <c r="E24" s="136"/>
      <c r="F24" s="136"/>
      <c r="G24" s="136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5"/>
    </row>
    <row r="25" spans="1:20" s="14" customFormat="1" ht="16.5" customHeight="1" hidden="1">
      <c r="A25" s="153" t="s">
        <v>178</v>
      </c>
      <c r="B25" s="156"/>
      <c r="C25" s="156"/>
      <c r="D25" s="205">
        <v>0</v>
      </c>
      <c r="E25" s="136"/>
      <c r="F25" s="237">
        <v>-1918</v>
      </c>
      <c r="G25" s="136"/>
      <c r="H25" s="177">
        <v>0</v>
      </c>
      <c r="I25" s="212"/>
      <c r="J25" s="177">
        <v>0</v>
      </c>
      <c r="K25" s="212"/>
      <c r="L25" s="177">
        <v>0</v>
      </c>
      <c r="M25" s="212"/>
      <c r="N25" s="177">
        <v>0</v>
      </c>
      <c r="O25" s="212"/>
      <c r="P25" s="213">
        <v>0</v>
      </c>
      <c r="Q25" s="212"/>
      <c r="R25" s="177">
        <v>0</v>
      </c>
      <c r="S25" s="212"/>
      <c r="T25" s="178">
        <f aca="true" t="shared" si="1" ref="T25:T33">SUM(D25:S25)</f>
        <v>-1918</v>
      </c>
    </row>
    <row r="26" spans="1:20" s="14" customFormat="1" ht="14.25" customHeight="1">
      <c r="A26" s="236" t="s">
        <v>178</v>
      </c>
      <c r="B26" s="156"/>
      <c r="C26" s="156"/>
      <c r="D26" s="264">
        <v>0</v>
      </c>
      <c r="E26" s="270"/>
      <c r="F26" s="264">
        <v>0</v>
      </c>
      <c r="G26" s="270"/>
      <c r="H26" s="271">
        <v>0</v>
      </c>
      <c r="I26" s="272"/>
      <c r="J26" s="271">
        <v>0</v>
      </c>
      <c r="K26" s="272"/>
      <c r="L26" s="271">
        <v>0</v>
      </c>
      <c r="M26" s="272"/>
      <c r="N26" s="271">
        <v>0</v>
      </c>
      <c r="O26" s="272"/>
      <c r="P26" s="264">
        <v>0</v>
      </c>
      <c r="Q26" s="272"/>
      <c r="R26" s="271">
        <v>0</v>
      </c>
      <c r="S26" s="272"/>
      <c r="T26" s="271">
        <f t="shared" si="1"/>
        <v>0</v>
      </c>
    </row>
    <row r="27" spans="1:20" s="14" customFormat="1" ht="13.5">
      <c r="A27" s="171" t="s">
        <v>179</v>
      </c>
      <c r="B27" s="156"/>
      <c r="C27" s="156"/>
      <c r="D27" s="214">
        <f>D28</f>
        <v>0</v>
      </c>
      <c r="E27" s="211"/>
      <c r="F27" s="214">
        <f>F28</f>
        <v>0</v>
      </c>
      <c r="G27" s="211"/>
      <c r="H27" s="214">
        <f>H28</f>
        <v>0</v>
      </c>
      <c r="I27" s="212"/>
      <c r="J27" s="214">
        <f>J28</f>
        <v>0</v>
      </c>
      <c r="K27" s="212"/>
      <c r="L27" s="214">
        <f>L28</f>
        <v>0</v>
      </c>
      <c r="M27" s="212"/>
      <c r="N27" s="214">
        <f>N28</f>
        <v>0</v>
      </c>
      <c r="O27" s="212"/>
      <c r="P27" s="214">
        <f>P28</f>
        <v>-8</v>
      </c>
      <c r="Q27" s="212"/>
      <c r="R27" s="214">
        <f>R28</f>
        <v>0</v>
      </c>
      <c r="S27" s="212"/>
      <c r="T27" s="238">
        <f t="shared" si="1"/>
        <v>-8</v>
      </c>
    </row>
    <row r="28" spans="1:20" s="269" customFormat="1" ht="13.5">
      <c r="A28" s="234" t="s">
        <v>192</v>
      </c>
      <c r="B28" s="265"/>
      <c r="C28" s="265"/>
      <c r="D28" s="216">
        <v>0</v>
      </c>
      <c r="E28" s="266"/>
      <c r="F28" s="216">
        <v>0</v>
      </c>
      <c r="G28" s="266"/>
      <c r="H28" s="216">
        <v>0</v>
      </c>
      <c r="I28" s="267"/>
      <c r="J28" s="216">
        <v>0</v>
      </c>
      <c r="K28" s="266"/>
      <c r="L28" s="216">
        <v>0</v>
      </c>
      <c r="M28" s="266"/>
      <c r="N28" s="216">
        <v>0</v>
      </c>
      <c r="O28" s="267"/>
      <c r="P28" s="216">
        <v>-8</v>
      </c>
      <c r="Q28" s="267"/>
      <c r="R28" s="216">
        <v>0</v>
      </c>
      <c r="S28" s="267"/>
      <c r="T28" s="268">
        <f t="shared" si="1"/>
        <v>-8</v>
      </c>
    </row>
    <row r="29" spans="1:20" s="269" customFormat="1" ht="13.5">
      <c r="A29" s="153" t="s">
        <v>189</v>
      </c>
      <c r="B29" s="156"/>
      <c r="C29" s="156"/>
      <c r="D29" s="214">
        <v>0</v>
      </c>
      <c r="E29" s="211"/>
      <c r="F29" s="214">
        <v>0</v>
      </c>
      <c r="G29" s="211"/>
      <c r="H29" s="214">
        <f>H30</f>
        <v>0</v>
      </c>
      <c r="I29" s="212"/>
      <c r="J29" s="214">
        <v>0</v>
      </c>
      <c r="K29" s="212"/>
      <c r="L29" s="214">
        <v>0</v>
      </c>
      <c r="M29" s="212"/>
      <c r="N29" s="214">
        <f>N30</f>
        <v>-32604</v>
      </c>
      <c r="O29" s="212"/>
      <c r="P29" s="214">
        <v>0</v>
      </c>
      <c r="Q29" s="212"/>
      <c r="R29" s="214">
        <f>R30</f>
        <v>0</v>
      </c>
      <c r="S29" s="212"/>
      <c r="T29" s="222">
        <f>SUM(D29:S29)</f>
        <v>-32604</v>
      </c>
    </row>
    <row r="30" spans="1:20" s="269" customFormat="1" ht="13.5">
      <c r="A30" s="170" t="s">
        <v>190</v>
      </c>
      <c r="B30" s="156"/>
      <c r="C30" s="156"/>
      <c r="D30" s="205">
        <v>0</v>
      </c>
      <c r="E30" s="211"/>
      <c r="F30" s="215">
        <v>0</v>
      </c>
      <c r="G30" s="211"/>
      <c r="H30" s="216">
        <v>0</v>
      </c>
      <c r="I30" s="217"/>
      <c r="J30" s="216">
        <v>0</v>
      </c>
      <c r="K30" s="217"/>
      <c r="L30" s="216">
        <v>0</v>
      </c>
      <c r="M30" s="217"/>
      <c r="N30" s="216">
        <v>-32604</v>
      </c>
      <c r="O30" s="217"/>
      <c r="P30" s="215">
        <v>0</v>
      </c>
      <c r="Q30" s="217"/>
      <c r="R30" s="216"/>
      <c r="S30" s="217"/>
      <c r="T30" s="178">
        <f>SUM(D30:S30)</f>
        <v>-32604</v>
      </c>
    </row>
    <row r="31" spans="1:20" s="14" customFormat="1" ht="13.5">
      <c r="A31" s="153" t="s">
        <v>191</v>
      </c>
      <c r="B31" s="156"/>
      <c r="C31" s="156"/>
      <c r="D31" s="214">
        <v>0</v>
      </c>
      <c r="E31" s="211"/>
      <c r="F31" s="214">
        <v>0</v>
      </c>
      <c r="G31" s="211"/>
      <c r="H31" s="214">
        <f>H32</f>
        <v>0</v>
      </c>
      <c r="I31" s="212"/>
      <c r="J31" s="214">
        <v>0</v>
      </c>
      <c r="K31" s="212"/>
      <c r="L31" s="214">
        <v>0</v>
      </c>
      <c r="M31" s="212"/>
      <c r="N31" s="214">
        <f>N32</f>
        <v>0</v>
      </c>
      <c r="O31" s="212"/>
      <c r="P31" s="214">
        <f>P32</f>
        <v>0</v>
      </c>
      <c r="Q31" s="212"/>
      <c r="R31" s="214">
        <f>R32</f>
        <v>-40187</v>
      </c>
      <c r="S31" s="212"/>
      <c r="T31" s="222">
        <f t="shared" si="1"/>
        <v>-40187</v>
      </c>
    </row>
    <row r="32" spans="1:20" s="14" customFormat="1" ht="13.5">
      <c r="A32" s="170" t="s">
        <v>190</v>
      </c>
      <c r="B32" s="156"/>
      <c r="C32" s="156"/>
      <c r="D32" s="205">
        <v>0</v>
      </c>
      <c r="E32" s="211"/>
      <c r="F32" s="215">
        <v>0</v>
      </c>
      <c r="G32" s="211"/>
      <c r="H32" s="216">
        <v>0</v>
      </c>
      <c r="I32" s="217"/>
      <c r="J32" s="216">
        <v>0</v>
      </c>
      <c r="K32" s="217"/>
      <c r="L32" s="216">
        <v>0</v>
      </c>
      <c r="M32" s="217"/>
      <c r="N32" s="216">
        <v>0</v>
      </c>
      <c r="O32" s="217"/>
      <c r="P32" s="215">
        <v>0</v>
      </c>
      <c r="Q32" s="217"/>
      <c r="R32" s="216">
        <v>-40187</v>
      </c>
      <c r="S32" s="217"/>
      <c r="T32" s="178">
        <f t="shared" si="1"/>
        <v>-40187</v>
      </c>
    </row>
    <row r="33" spans="1:20" s="14" customFormat="1" ht="13.5">
      <c r="A33" s="157" t="s">
        <v>183</v>
      </c>
      <c r="B33" s="156"/>
      <c r="C33" s="156"/>
      <c r="D33" s="179">
        <f>D34+D35</f>
        <v>0</v>
      </c>
      <c r="E33" s="218"/>
      <c r="F33" s="179">
        <f>F34+F35</f>
        <v>0</v>
      </c>
      <c r="G33" s="218"/>
      <c r="H33" s="179">
        <f>H34+H35</f>
        <v>0</v>
      </c>
      <c r="I33" s="219"/>
      <c r="J33" s="179">
        <f>J34+J35</f>
        <v>30</v>
      </c>
      <c r="K33" s="219"/>
      <c r="L33" s="179">
        <f>L34+L35</f>
        <v>520</v>
      </c>
      <c r="M33" s="219"/>
      <c r="N33" s="179" t="s">
        <v>6</v>
      </c>
      <c r="O33" s="219"/>
      <c r="P33" s="179">
        <f>P34+P35</f>
        <v>0</v>
      </c>
      <c r="Q33" s="219"/>
      <c r="R33" s="179">
        <f>R34+R35</f>
        <v>37121</v>
      </c>
      <c r="S33" s="219"/>
      <c r="T33" s="179">
        <f t="shared" si="1"/>
        <v>37671</v>
      </c>
    </row>
    <row r="34" spans="1:21" s="14" customFormat="1" ht="14.25" customHeight="1">
      <c r="A34" s="235" t="s">
        <v>193</v>
      </c>
      <c r="B34" s="156"/>
      <c r="C34" s="156"/>
      <c r="D34" s="177">
        <v>0</v>
      </c>
      <c r="E34" s="211"/>
      <c r="F34" s="177">
        <v>0</v>
      </c>
      <c r="G34" s="211"/>
      <c r="H34" s="177">
        <v>0</v>
      </c>
      <c r="I34" s="212"/>
      <c r="J34" s="177">
        <v>0</v>
      </c>
      <c r="K34" s="212"/>
      <c r="L34" s="177">
        <v>0</v>
      </c>
      <c r="M34" s="212"/>
      <c r="N34" s="177">
        <v>0</v>
      </c>
      <c r="O34" s="212"/>
      <c r="P34" s="177">
        <v>0</v>
      </c>
      <c r="Q34" s="212"/>
      <c r="R34" s="285">
        <f>'IS'!C26</f>
        <v>37121</v>
      </c>
      <c r="S34" s="212"/>
      <c r="T34" s="177">
        <f>SUM(R34:S34)</f>
        <v>37121</v>
      </c>
      <c r="U34" s="104"/>
    </row>
    <row r="35" spans="1:21" s="14" customFormat="1" ht="14.25" customHeight="1">
      <c r="A35" s="235" t="s">
        <v>194</v>
      </c>
      <c r="B35" s="156"/>
      <c r="C35" s="156"/>
      <c r="D35" s="205">
        <v>0</v>
      </c>
      <c r="E35" s="211"/>
      <c r="F35" s="205">
        <v>0</v>
      </c>
      <c r="G35" s="211"/>
      <c r="H35" s="205">
        <v>0</v>
      </c>
      <c r="I35" s="212"/>
      <c r="J35" s="205">
        <v>30</v>
      </c>
      <c r="K35" s="212"/>
      <c r="L35" s="213">
        <v>520</v>
      </c>
      <c r="M35" s="217"/>
      <c r="N35" s="216">
        <v>0</v>
      </c>
      <c r="O35" s="217"/>
      <c r="P35" s="205">
        <v>0</v>
      </c>
      <c r="Q35" s="217"/>
      <c r="R35" s="216"/>
      <c r="S35" s="217"/>
      <c r="T35" s="178">
        <f>SUM(D35:S35)</f>
        <v>550</v>
      </c>
      <c r="U35" s="104"/>
    </row>
    <row r="36" spans="1:21" s="14" customFormat="1" ht="14.25" customHeight="1">
      <c r="A36" s="158" t="s">
        <v>186</v>
      </c>
      <c r="B36" s="156"/>
      <c r="C36" s="156"/>
      <c r="D36" s="205">
        <v>0</v>
      </c>
      <c r="E36" s="211"/>
      <c r="F36" s="205">
        <v>0</v>
      </c>
      <c r="G36" s="211"/>
      <c r="H36" s="205">
        <v>0</v>
      </c>
      <c r="I36" s="212"/>
      <c r="J36" s="205">
        <v>-3990</v>
      </c>
      <c r="K36" s="205"/>
      <c r="L36" s="177">
        <v>21</v>
      </c>
      <c r="M36" s="220"/>
      <c r="N36" s="205">
        <v>0</v>
      </c>
      <c r="O36" s="205"/>
      <c r="P36" s="205">
        <v>0</v>
      </c>
      <c r="Q36" s="205"/>
      <c r="R36" s="205">
        <f>-J36-L36</f>
        <v>3969</v>
      </c>
      <c r="S36" s="212"/>
      <c r="T36" s="178">
        <f>SUM(D36:S36)</f>
        <v>0</v>
      </c>
      <c r="U36" s="104"/>
    </row>
    <row r="37" spans="1:20" s="14" customFormat="1" ht="14.25" customHeight="1" thickBot="1">
      <c r="A37" s="151" t="s">
        <v>195</v>
      </c>
      <c r="B37" s="152">
        <v>25</v>
      </c>
      <c r="C37" s="152"/>
      <c r="D37" s="221">
        <f>D22+D26+D27+D31+D33+D36+D29</f>
        <v>134798</v>
      </c>
      <c r="E37" s="211"/>
      <c r="F37" s="221">
        <f>F22+F26+F27+F31+F33+F36+F29</f>
        <v>-52203</v>
      </c>
      <c r="G37" s="211"/>
      <c r="H37" s="221">
        <f>H22+H26+H27+H31+H33+H36+H29</f>
        <v>68628</v>
      </c>
      <c r="I37" s="212"/>
      <c r="J37" s="221">
        <f>J22+J26+J27+J31+J33+J36+J29</f>
        <v>23146</v>
      </c>
      <c r="K37" s="212"/>
      <c r="L37" s="221">
        <f>L22+L26+L27+L31+L33+L36+L29</f>
        <v>1101</v>
      </c>
      <c r="M37" s="212"/>
      <c r="N37" s="221">
        <f>N22+N31+N29</f>
        <v>332551</v>
      </c>
      <c r="O37" s="212"/>
      <c r="P37" s="221">
        <f>P22+P26+P27+P31+P33+P36+P29</f>
        <v>12480</v>
      </c>
      <c r="Q37" s="212"/>
      <c r="R37" s="221">
        <f>R22+R26+R27+R31+R33+R36</f>
        <v>44746</v>
      </c>
      <c r="S37" s="212"/>
      <c r="T37" s="221">
        <f>T22+T26+T27+T31+T33+T36+T29</f>
        <v>565247</v>
      </c>
    </row>
    <row r="38" spans="1:20" s="14" customFormat="1" ht="12" customHeight="1" thickTop="1">
      <c r="A38" s="151"/>
      <c r="B38" s="156"/>
      <c r="C38" s="156"/>
      <c r="D38" s="136"/>
      <c r="E38" s="136"/>
      <c r="F38" s="136"/>
      <c r="G38" s="136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5"/>
    </row>
    <row r="39" spans="1:20" s="14" customFormat="1" ht="12" customHeight="1">
      <c r="A39" s="151"/>
      <c r="B39" s="156"/>
      <c r="C39" s="156"/>
      <c r="D39" s="136"/>
      <c r="E39" s="136"/>
      <c r="F39" s="136"/>
      <c r="G39" s="136"/>
      <c r="H39" s="150"/>
      <c r="I39" s="150"/>
      <c r="J39" s="150"/>
      <c r="K39" s="150"/>
      <c r="L39" s="150"/>
      <c r="M39" s="150"/>
      <c r="N39" s="150"/>
      <c r="O39" s="150"/>
      <c r="P39" s="212"/>
      <c r="Q39" s="150"/>
      <c r="R39" s="212"/>
      <c r="S39" s="150"/>
      <c r="T39" s="155"/>
    </row>
    <row r="40" spans="1:20" s="14" customFormat="1" ht="12" customHeight="1" hidden="1">
      <c r="A40" s="151"/>
      <c r="B40" s="156"/>
      <c r="C40" s="156"/>
      <c r="D40" s="136"/>
      <c r="E40" s="136"/>
      <c r="F40" s="136"/>
      <c r="G40" s="136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5"/>
      <c r="S40" s="150"/>
      <c r="T40" s="155"/>
    </row>
    <row r="41" spans="1:20" s="14" customFormat="1" ht="12" customHeight="1" hidden="1">
      <c r="A41" s="151"/>
      <c r="B41" s="156"/>
      <c r="C41" s="156"/>
      <c r="D41" s="136"/>
      <c r="E41" s="136"/>
      <c r="F41" s="136"/>
      <c r="G41" s="136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5"/>
    </row>
    <row r="42" spans="1:20" s="14" customFormat="1" ht="12" customHeight="1" hidden="1">
      <c r="A42" s="151"/>
      <c r="B42" s="156"/>
      <c r="C42" s="156"/>
      <c r="D42" s="136"/>
      <c r="E42" s="136"/>
      <c r="F42" s="136"/>
      <c r="G42" s="136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5"/>
    </row>
    <row r="43" spans="1:20" s="9" customFormat="1" ht="13.5">
      <c r="A43" s="159" t="str">
        <f>CFS!A55</f>
        <v>Załączniki na stronach od 5 do 135 stanowią integralną część jednostkowego sprawozdania finansowego.</v>
      </c>
      <c r="B43" s="160"/>
      <c r="C43" s="160"/>
      <c r="D43" s="156"/>
      <c r="E43" s="156"/>
      <c r="F43" s="156"/>
      <c r="G43" s="156"/>
      <c r="H43" s="154"/>
      <c r="I43" s="156"/>
      <c r="J43" s="154"/>
      <c r="K43" s="156"/>
      <c r="L43" s="154"/>
      <c r="M43" s="156"/>
      <c r="N43" s="154"/>
      <c r="O43" s="156"/>
      <c r="P43" s="156"/>
      <c r="Q43" s="156"/>
      <c r="R43" s="154"/>
      <c r="S43" s="156"/>
      <c r="T43" s="161"/>
    </row>
    <row r="44" spans="1:20" s="9" customFormat="1" ht="8.25" customHeight="1">
      <c r="A44" s="159"/>
      <c r="B44" s="160"/>
      <c r="C44" s="160"/>
      <c r="D44" s="156"/>
      <c r="E44" s="156"/>
      <c r="F44" s="156"/>
      <c r="G44" s="156"/>
      <c r="H44" s="154"/>
      <c r="I44" s="156"/>
      <c r="J44" s="154"/>
      <c r="K44" s="156"/>
      <c r="L44" s="154"/>
      <c r="M44" s="156"/>
      <c r="N44" s="154"/>
      <c r="O44" s="156"/>
      <c r="P44" s="156"/>
      <c r="Q44" s="156"/>
      <c r="R44" s="154"/>
      <c r="S44" s="156"/>
      <c r="T44" s="161"/>
    </row>
    <row r="45" spans="1:20" s="9" customFormat="1" ht="14.25" customHeight="1">
      <c r="A45" s="159"/>
      <c r="B45" s="160"/>
      <c r="C45" s="160"/>
      <c r="D45" s="156"/>
      <c r="E45" s="156"/>
      <c r="F45" s="156"/>
      <c r="G45" s="156"/>
      <c r="H45" s="154"/>
      <c r="I45" s="156"/>
      <c r="J45" s="154"/>
      <c r="K45" s="156"/>
      <c r="L45" s="154"/>
      <c r="M45" s="156"/>
      <c r="N45" s="154"/>
      <c r="O45" s="156"/>
      <c r="P45" s="156"/>
      <c r="Q45" s="156"/>
      <c r="R45" s="154"/>
      <c r="S45" s="156"/>
      <c r="T45" s="161"/>
    </row>
    <row r="46" spans="1:20" s="9" customFormat="1" ht="11.25" customHeight="1">
      <c r="A46" s="159"/>
      <c r="B46" s="160"/>
      <c r="C46" s="160"/>
      <c r="D46" s="156"/>
      <c r="E46" s="156"/>
      <c r="F46" s="156"/>
      <c r="G46" s="156"/>
      <c r="H46" s="154"/>
      <c r="I46" s="156"/>
      <c r="J46" s="154"/>
      <c r="K46" s="156"/>
      <c r="L46" s="154"/>
      <c r="M46" s="156"/>
      <c r="N46" s="154"/>
      <c r="O46" s="156"/>
      <c r="P46" s="156"/>
      <c r="Q46" s="156"/>
      <c r="R46" s="154"/>
      <c r="S46" s="156"/>
      <c r="T46" s="161"/>
    </row>
    <row r="47" spans="1:20" s="9" customFormat="1" ht="15" customHeight="1">
      <c r="A47" s="159"/>
      <c r="B47" s="160"/>
      <c r="C47" s="160"/>
      <c r="D47" s="156"/>
      <c r="E47" s="156"/>
      <c r="F47" s="156"/>
      <c r="G47" s="156"/>
      <c r="H47" s="154"/>
      <c r="I47" s="156"/>
      <c r="J47" s="154"/>
      <c r="K47" s="156"/>
      <c r="L47" s="154"/>
      <c r="M47" s="156"/>
      <c r="N47" s="154"/>
      <c r="O47" s="156"/>
      <c r="P47" s="156"/>
      <c r="Q47" s="156"/>
      <c r="R47" s="154"/>
      <c r="S47" s="156"/>
      <c r="T47" s="161"/>
    </row>
    <row r="48" spans="1:20" s="129" customFormat="1" ht="13.5" customHeight="1">
      <c r="A48" s="162" t="s">
        <v>17</v>
      </c>
      <c r="B48" s="162" t="s">
        <v>196</v>
      </c>
      <c r="C48" s="162"/>
      <c r="D48" s="163"/>
      <c r="E48" s="163"/>
      <c r="F48" s="163"/>
      <c r="G48" s="163"/>
      <c r="H48" s="162" t="s">
        <v>197</v>
      </c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2"/>
      <c r="T48" s="162"/>
    </row>
    <row r="49" spans="1:20" s="129" customFormat="1" ht="11.25" customHeight="1">
      <c r="A49" s="303" t="s">
        <v>12</v>
      </c>
      <c r="B49" s="163"/>
      <c r="C49" s="163"/>
      <c r="D49" s="159" t="s">
        <v>198</v>
      </c>
      <c r="E49" s="163"/>
      <c r="F49" s="163"/>
      <c r="G49" s="163"/>
      <c r="H49" s="163"/>
      <c r="I49" s="159"/>
      <c r="J49" s="162" t="s">
        <v>199</v>
      </c>
      <c r="K49" s="163"/>
      <c r="L49" s="163"/>
      <c r="M49" s="163"/>
      <c r="N49" s="163"/>
      <c r="O49" s="163"/>
      <c r="P49" s="163"/>
      <c r="Q49" s="163"/>
      <c r="R49" s="163"/>
      <c r="S49" s="162"/>
      <c r="T49" s="162"/>
    </row>
    <row r="50" spans="1:20" s="129" customFormat="1" ht="11.25" customHeight="1">
      <c r="A50" s="164"/>
      <c r="B50" s="163"/>
      <c r="C50" s="163"/>
      <c r="D50" s="159"/>
      <c r="E50" s="163"/>
      <c r="F50" s="163"/>
      <c r="G50" s="163"/>
      <c r="H50" s="163"/>
      <c r="I50" s="159"/>
      <c r="J50" s="162"/>
      <c r="K50" s="163"/>
      <c r="L50" s="163"/>
      <c r="M50" s="163"/>
      <c r="N50" s="163"/>
      <c r="O50" s="163"/>
      <c r="P50" s="163"/>
      <c r="Q50" s="163"/>
      <c r="R50" s="163"/>
      <c r="S50" s="162"/>
      <c r="T50" s="162"/>
    </row>
    <row r="51" spans="1:20" s="129" customFormat="1" ht="11.25" customHeight="1">
      <c r="A51" s="164"/>
      <c r="B51" s="163"/>
      <c r="C51" s="163"/>
      <c r="D51" s="159"/>
      <c r="E51" s="163"/>
      <c r="F51" s="163"/>
      <c r="G51" s="163"/>
      <c r="H51" s="163"/>
      <c r="I51" s="159"/>
      <c r="J51" s="162"/>
      <c r="K51" s="163"/>
      <c r="L51" s="163"/>
      <c r="M51" s="163"/>
      <c r="N51" s="163"/>
      <c r="O51" s="163"/>
      <c r="P51" s="163"/>
      <c r="Q51" s="163"/>
      <c r="R51" s="163"/>
      <c r="S51" s="162"/>
      <c r="T51" s="162"/>
    </row>
    <row r="52" spans="1:20" s="129" customFormat="1" ht="11.25" customHeight="1">
      <c r="A52" s="201"/>
      <c r="B52" s="202"/>
      <c r="C52" s="163"/>
      <c r="D52" s="159"/>
      <c r="E52" s="163"/>
      <c r="F52" s="163"/>
      <c r="G52" s="163"/>
      <c r="H52" s="163"/>
      <c r="I52" s="159"/>
      <c r="J52" s="162"/>
      <c r="K52" s="163"/>
      <c r="L52" s="163"/>
      <c r="M52" s="163"/>
      <c r="N52" s="163"/>
      <c r="O52" s="163"/>
      <c r="P52" s="163"/>
      <c r="Q52" s="163"/>
      <c r="R52" s="163"/>
      <c r="S52" s="162"/>
      <c r="T52" s="162"/>
    </row>
    <row r="55" spans="1:3" ht="13.5">
      <c r="A55" s="34"/>
      <c r="B55" s="34"/>
      <c r="C55" s="34"/>
    </row>
  </sheetData>
  <sheetProtection/>
  <mergeCells count="12">
    <mergeCell ref="N4:N5"/>
    <mergeCell ref="R4:R5"/>
    <mergeCell ref="P4:P5"/>
    <mergeCell ref="T4:T5"/>
    <mergeCell ref="A2:T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 Department</cp:lastModifiedBy>
  <cp:lastPrinted>2023-07-24T07:30:04Z</cp:lastPrinted>
  <dcterms:created xsi:type="dcterms:W3CDTF">2003-02-07T14:36:34Z</dcterms:created>
  <dcterms:modified xsi:type="dcterms:W3CDTF">2023-07-31T08:54:23Z</dcterms:modified>
  <cp:category/>
  <cp:version/>
  <cp:contentType/>
  <cp:contentStatus/>
</cp:coreProperties>
</file>