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5" windowWidth="32760" windowHeight="20865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'CFS'!$A$1:$E$63</definedName>
    <definedName name="_xlnm.Print_Area" localSheetId="4">'EQS'!$A$1:$U$55</definedName>
    <definedName name="_xlnm.Print_Area" localSheetId="1">'IS'!$A$1:$E$58</definedName>
    <definedName name="_xlnm.Print_Area" localSheetId="2">'SFP'!$A$1:$F$72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'CFS'!$65:$65536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'CFS'!$A$1:$E$41</definedName>
    <definedName name="Z_2BD2C2C3_AF9C_11D6_9CEF_00D009775214_.wvu.Rows" localSheetId="3" hidden="1">'CFS'!$63:$65536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'CFS'!$65:$65536,'CFS'!$52:$52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'EQS'!$A$1:$R$43</definedName>
    <definedName name="Z_9656BBF7_C4A3_41EC_B0C6_A21B380E3C2F_.wvu.Rows" localSheetId="3" hidden="1">'CFS'!$65:$65536,'CFS'!$52:$52</definedName>
  </definedNames>
  <calcPr fullCalcOnLoad="1"/>
</workbook>
</file>

<file path=xl/sharedStrings.xml><?xml version="1.0" encoding="utf-8"?>
<sst xmlns="http://schemas.openxmlformats.org/spreadsheetml/2006/main" count="231" uniqueCount="198">
  <si>
    <t>BGN'000</t>
  </si>
  <si>
    <t xml:space="preserve"> </t>
  </si>
  <si>
    <t>Company:</t>
  </si>
  <si>
    <t>"SOPHARMA" AD</t>
  </si>
  <si>
    <t>Board of Directors:</t>
  </si>
  <si>
    <t>Ognian Donev, PhD</t>
  </si>
  <si>
    <t>Vessela Stoeva</t>
  </si>
  <si>
    <t>Bissera Lazarova</t>
  </si>
  <si>
    <t>Ivan Badinski</t>
  </si>
  <si>
    <t>Executive Director:</t>
  </si>
  <si>
    <t>Procurator:</t>
  </si>
  <si>
    <t>Simeon Donev</t>
  </si>
  <si>
    <t>Finance Director:</t>
  </si>
  <si>
    <t>Boris Borisov</t>
  </si>
  <si>
    <t xml:space="preserve">Chief Accountant: </t>
  </si>
  <si>
    <t>Jordanka Petkova</t>
  </si>
  <si>
    <t>Head of Legal Department</t>
  </si>
  <si>
    <t>Alexander Yotov</t>
  </si>
  <si>
    <t>Registered Office:</t>
  </si>
  <si>
    <t>Sofia</t>
  </si>
  <si>
    <t>16, Iliensko Shousse Str.</t>
  </si>
  <si>
    <t>Lawyers:</t>
  </si>
  <si>
    <t>Ventsislav Stoev</t>
  </si>
  <si>
    <t>Stefan Vachev</t>
  </si>
  <si>
    <t>Servicing Banks:</t>
  </si>
  <si>
    <t>DSK Bank EAD</t>
  </si>
  <si>
    <t>Eurobank and FG Bulgaria AD</t>
  </si>
  <si>
    <t>ING Bank N.V.</t>
  </si>
  <si>
    <t>UniCredit AD</t>
  </si>
  <si>
    <t>Citibank N.A.</t>
  </si>
  <si>
    <t>Auditors:</t>
  </si>
  <si>
    <t>Baker Tilly Clitou and Partners OOD</t>
  </si>
  <si>
    <t>Notes</t>
  </si>
  <si>
    <t>INDIVIDUAL STATEMENT OF COMPREHENSIVE INCOME</t>
  </si>
  <si>
    <t>Revenue</t>
  </si>
  <si>
    <t>Other operating income/(losses), net</t>
  </si>
  <si>
    <t>Changes in inventories of production and work in progress</t>
  </si>
  <si>
    <t>Raw materials and consumables used</t>
  </si>
  <si>
    <t>Hired services expense</t>
  </si>
  <si>
    <t>Employee benefits expense</t>
  </si>
  <si>
    <t>Depreciation and amortisation expense</t>
  </si>
  <si>
    <t>Other operating expenses</t>
  </si>
  <si>
    <t>Profit from operations</t>
  </si>
  <si>
    <t>Finance income</t>
  </si>
  <si>
    <t>Finance costs</t>
  </si>
  <si>
    <t>Finance income / (costs), net</t>
  </si>
  <si>
    <t>Profit before income tax</t>
  </si>
  <si>
    <t>Income tax expense</t>
  </si>
  <si>
    <t>Net profit for the year</t>
  </si>
  <si>
    <t>Other comprehensive income:</t>
  </si>
  <si>
    <t>Items that will not be reclassified to profit or loss:</t>
  </si>
  <si>
    <t>Other comprehensive income for the year, net of tax</t>
  </si>
  <si>
    <t>TOTAL COMPREHENSIVE INCOME FOR THE YEAR</t>
  </si>
  <si>
    <t>Basic earnings per share</t>
  </si>
  <si>
    <t xml:space="preserve">Finance Director: </t>
  </si>
  <si>
    <t xml:space="preserve">  Jordanka Petkova </t>
  </si>
  <si>
    <t>ASSETS</t>
  </si>
  <si>
    <t>Non-current assets</t>
  </si>
  <si>
    <t>Property, plant and equipment</t>
  </si>
  <si>
    <t>Intangible assets</t>
  </si>
  <si>
    <t>Investment property</t>
  </si>
  <si>
    <t>Investments in subsidiaries</t>
  </si>
  <si>
    <t>Investments in associates and joint ventures</t>
  </si>
  <si>
    <t>Other long-term equity investments</t>
  </si>
  <si>
    <t>Long-term receivables from related parties</t>
  </si>
  <si>
    <t>Other long-term receivables</t>
  </si>
  <si>
    <t>Current assets</t>
  </si>
  <si>
    <t>Inventories</t>
  </si>
  <si>
    <t>Receivables from related parties</t>
  </si>
  <si>
    <t>Trade receivables</t>
  </si>
  <si>
    <t>Loans granted to third parties</t>
  </si>
  <si>
    <t>Other receivables and prepayments</t>
  </si>
  <si>
    <t>Cash and cash equivalents</t>
  </si>
  <si>
    <t>TOTAL ASSETS</t>
  </si>
  <si>
    <t>EQUITY AND LIABILITIES</t>
  </si>
  <si>
    <t>EQUITY</t>
  </si>
  <si>
    <t>Basic share capital</t>
  </si>
  <si>
    <t>Treasury shares</t>
  </si>
  <si>
    <t>Reserves</t>
  </si>
  <si>
    <t>Retained earnings</t>
  </si>
  <si>
    <t>Other capital components</t>
  </si>
  <si>
    <t>LIABILITIES</t>
  </si>
  <si>
    <t>Non-current liabilities</t>
  </si>
  <si>
    <t>Long-term bank loans</t>
  </si>
  <si>
    <t>Deferred tax liabilities</t>
  </si>
  <si>
    <t>Government grants</t>
  </si>
  <si>
    <t>Current liabilities</t>
  </si>
  <si>
    <t>Short-term bank loans</t>
  </si>
  <si>
    <t>Trade payables</t>
  </si>
  <si>
    <t>Payables to related parties</t>
  </si>
  <si>
    <t>Tax payables</t>
  </si>
  <si>
    <t>Payables to personnel and for social security</t>
  </si>
  <si>
    <t>Other current liabilities</t>
  </si>
  <si>
    <t>TOTAL LIABILITIES</t>
  </si>
  <si>
    <t>TOTAL EQUITY AND LIABILITIES</t>
  </si>
  <si>
    <t xml:space="preserve">Jordanka Petkova 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</si>
  <si>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</si>
  <si>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</si>
  <si>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</si>
  <si>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</si>
  <si>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</si>
  <si>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</si>
  <si>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Paid interest and bank charges on working capital loans</t>
  </si>
  <si>
    <t>Exchange rate differences, net</t>
  </si>
  <si>
    <t>Other proceeds/(payments), net</t>
  </si>
  <si>
    <t>Net cash flows from operating activities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</si>
  <si>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</si>
  <si>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</si>
  <si>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</si>
  <si>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</si>
  <si>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Purchases of shares in associates</t>
  </si>
  <si>
    <t>Purchases of equity investments</t>
  </si>
  <si>
    <t xml:space="preserve">Proceeds from sales of  equity investments </t>
  </si>
  <si>
    <t>Loans granted to related parties</t>
  </si>
  <si>
    <t xml:space="preserve">Loan repayments by related parties </t>
  </si>
  <si>
    <t>Loans granted to other companies</t>
  </si>
  <si>
    <t>Interest received on granted loans</t>
  </si>
  <si>
    <t>Proceeds from  charges under guarantees</t>
  </si>
  <si>
    <t>Net cash flows from / (used in) investment activities</t>
  </si>
  <si>
    <t>Cash flows from financing activities</t>
  </si>
  <si>
    <t>(Repayment) / Proceeds from short-term bank loans (overdraft), net</t>
  </si>
  <si>
    <t>Payments under leasing contracts to third parties</t>
  </si>
  <si>
    <t>Net cash flows (used in) / from financial activities</t>
  </si>
  <si>
    <t>Proceeds / (payments), net, related to other capital components (warrants)</t>
  </si>
  <si>
    <t>Net decrease in cash and cash equivalents</t>
  </si>
  <si>
    <t>Cash and cash equivalents at 1 January</t>
  </si>
  <si>
    <t>Share
capital</t>
  </si>
  <si>
    <t>Treasury
shares</t>
  </si>
  <si>
    <t>Statutory
reserves</t>
  </si>
  <si>
    <t>Revaluation reserve - property, plant and equipment</t>
  </si>
  <si>
    <t xml:space="preserve">Reserve from financial assets at fair value through other comprehensive income </t>
  </si>
  <si>
    <t>Additional reserves</t>
  </si>
  <si>
    <t>Retained 
earnings</t>
  </si>
  <si>
    <t>Total equity</t>
  </si>
  <si>
    <t>Other capital components (reserve for issued warrants)</t>
  </si>
  <si>
    <t>Effects of sold and repurchased treasury shares, incl:</t>
  </si>
  <si>
    <t xml:space="preserve">Distribution of profit for:                  </t>
  </si>
  <si>
    <t xml:space="preserve"> - reserves</t>
  </si>
  <si>
    <t>Total comprehensive income for the year, incl:</t>
  </si>
  <si>
    <t xml:space="preserve">    - other comprehensive income, net of taxes</t>
  </si>
  <si>
    <t>Transfer to retained earnings</t>
  </si>
  <si>
    <t xml:space="preserve">    - net profit for the year</t>
  </si>
  <si>
    <t xml:space="preserve"> - net profit for the year</t>
  </si>
  <si>
    <t xml:space="preserve"> - other comprehensive income, net of taxes</t>
  </si>
  <si>
    <t xml:space="preserve"> - transaction costs</t>
  </si>
  <si>
    <t xml:space="preserve">Finance Director:                                                              </t>
  </si>
  <si>
    <t xml:space="preserve">  Boris Borisov</t>
  </si>
  <si>
    <t>Chief Accountant:</t>
  </si>
  <si>
    <t xml:space="preserve">        Jordanka Petkova </t>
  </si>
  <si>
    <t>Alexander Tchaoushev</t>
  </si>
  <si>
    <t>2022   BGN'000</t>
  </si>
  <si>
    <t>INDIVIDUAL STATEMENT OF FINANCIAL POSITION</t>
  </si>
  <si>
    <t>31 December                2021
      BGN'000</t>
  </si>
  <si>
    <t>Liabilities under leasing contracts to third parties</t>
  </si>
  <si>
    <t>Long-term liabilities to staff</t>
  </si>
  <si>
    <t xml:space="preserve">INDIVIDUAL STATEMENT OF CASH FLOWS </t>
  </si>
  <si>
    <t>Proceeds/ Repayment from long-term bank loans</t>
  </si>
  <si>
    <t>INDIVIDUAL STATEMENT OF CHANGES IN EQUITY</t>
  </si>
  <si>
    <t>Other capital components, incl.</t>
  </si>
  <si>
    <t xml:space="preserve"> - emission value
</t>
  </si>
  <si>
    <t>Changes in equity for 2022</t>
  </si>
  <si>
    <t>KBS Bank</t>
  </si>
  <si>
    <t>Liabilities under leasing contracts to related parties</t>
  </si>
  <si>
    <t xml:space="preserve">Interest received on loans granted </t>
  </si>
  <si>
    <t>Proceeds from sale of shares and stakes in subsidiaries</t>
  </si>
  <si>
    <t>- sold treasury shares</t>
  </si>
  <si>
    <t xml:space="preserve">Distribution of profits for:               </t>
  </si>
  <si>
    <t>Net change in fair value of other long-term equity investments</t>
  </si>
  <si>
    <t>Dividends paid and unexercised warrants</t>
  </si>
  <si>
    <t>Cash and cash equivalents at 31 December</t>
  </si>
  <si>
    <t>Municipal Bank AD</t>
  </si>
  <si>
    <t>Net earnings per diluted share</t>
  </si>
  <si>
    <t>2023   BGN'000</t>
  </si>
  <si>
    <t>14,15</t>
  </si>
  <si>
    <t>23 (а)</t>
  </si>
  <si>
    <t>23 (б)</t>
  </si>
  <si>
    <t>Lease payments to related parties</t>
  </si>
  <si>
    <t>Received government funding for agricultural land</t>
  </si>
  <si>
    <t>Balance at 1 January 2022</t>
  </si>
  <si>
    <t>Balance at 31 December 2022</t>
  </si>
  <si>
    <t>Changes in equity for 2023</t>
  </si>
  <si>
    <t>Effects of acquisition of treasury shares</t>
  </si>
  <si>
    <t>.</t>
  </si>
  <si>
    <t>for the period ended on 30 June 2023</t>
  </si>
  <si>
    <t>Subsequent revaluations of property, plant and equipment</t>
  </si>
  <si>
    <t>Income tax related to components of other comprehensive income that will not be reclassified</t>
  </si>
  <si>
    <t>The accompanying notes on pages 5 to 135 from an integral part of the individual financial statements.</t>
  </si>
  <si>
    <t xml:space="preserve">as at 30 June 2023 </t>
  </si>
  <si>
    <t>30 June               2023
      BGN'000</t>
  </si>
  <si>
    <t>Profit taxes paid</t>
  </si>
  <si>
    <t>Proceeds from the sale of shares in associates</t>
  </si>
  <si>
    <t>Purchases of other long-term capital investments</t>
  </si>
  <si>
    <t>Proceeds from the sale of other long-term capital investments</t>
  </si>
  <si>
    <t>Balance at 30 June 2023</t>
  </si>
  <si>
    <t xml:space="preserve">Distribution of reserves for:               </t>
  </si>
  <si>
    <t xml:space="preserve"> - dividends</t>
  </si>
  <si>
    <t>Executive director:</t>
  </si>
  <si>
    <t>Ognian Donew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</si>
</sst>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i/>
      <sz val="9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9" borderId="1" applyNumberFormat="0" applyAlignment="0" applyProtection="0"/>
    <xf numFmtId="0" fontId="79" fillId="0" borderId="6" applyNumberFormat="0" applyFill="0" applyAlignment="0" applyProtection="0"/>
    <xf numFmtId="0" fontId="8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1" fillId="26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6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6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20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9" applyFont="1" applyAlignment="1">
      <alignment vertical="center"/>
      <protection/>
    </xf>
    <xf numFmtId="0" fontId="21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2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169" fontId="11" fillId="0" borderId="0" xfId="67" applyNumberFormat="1" applyFont="1" applyAlignment="1">
      <alignment horizontal="right" vertical="center" wrapText="1"/>
      <protection/>
    </xf>
    <xf numFmtId="0" fontId="28" fillId="0" borderId="0" xfId="60" applyFont="1" applyAlignment="1">
      <alignment vertical="top" wrapText="1"/>
      <protection/>
    </xf>
    <xf numFmtId="0" fontId="0" fillId="0" borderId="0" xfId="67" applyAlignment="1">
      <alignment horizontal="left" vertical="center"/>
      <protection/>
    </xf>
    <xf numFmtId="0" fontId="27" fillId="0" borderId="0" xfId="66" applyFont="1" applyAlignment="1" quotePrefix="1">
      <alignment horizontal="left" vertical="center"/>
      <protection/>
    </xf>
    <xf numFmtId="0" fontId="29" fillId="0" borderId="0" xfId="60" applyFont="1" applyAlignment="1">
      <alignment horizontal="center"/>
      <protection/>
    </xf>
    <xf numFmtId="169" fontId="8" fillId="0" borderId="0" xfId="60" applyNumberFormat="1" applyFont="1" applyAlignment="1">
      <alignment horizontal="right"/>
      <protection/>
    </xf>
    <xf numFmtId="0" fontId="30" fillId="0" borderId="0" xfId="60" applyFont="1" applyAlignment="1">
      <alignment vertical="top" wrapText="1"/>
      <protection/>
    </xf>
    <xf numFmtId="0" fontId="29" fillId="0" borderId="0" xfId="60" applyFont="1" applyAlignment="1">
      <alignment horizontal="center"/>
      <protection/>
    </xf>
    <xf numFmtId="0" fontId="28" fillId="0" borderId="0" xfId="60" applyFont="1" applyAlignment="1">
      <alignment vertical="top"/>
      <protection/>
    </xf>
    <xf numFmtId="0" fontId="30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1" fillId="0" borderId="0" xfId="67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4" fillId="0" borderId="0" xfId="59" applyNumberFormat="1" applyFont="1" applyAlignment="1">
      <alignment horizontal="center" vertical="center" wrapText="1"/>
      <protection/>
    </xf>
    <xf numFmtId="169" fontId="5" fillId="0" borderId="0" xfId="60" applyNumberFormat="1" applyFont="1" applyAlignment="1">
      <alignment horizontal="right"/>
      <protection/>
    </xf>
    <xf numFmtId="16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5" applyNumberFormat="1" applyFont="1" applyBorder="1" applyAlignment="1">
      <alignment horizontal="right" vertical="center"/>
      <protection/>
    </xf>
    <xf numFmtId="209" fontId="11" fillId="0" borderId="0" xfId="65" applyNumberFormat="1" applyFont="1" applyAlignment="1">
      <alignment horizontal="right" vertical="center"/>
      <protection/>
    </xf>
    <xf numFmtId="209" fontId="11" fillId="0" borderId="12" xfId="65" applyNumberFormat="1" applyFont="1" applyBorder="1" applyAlignment="1">
      <alignment horizontal="right" vertical="center"/>
      <protection/>
    </xf>
    <xf numFmtId="209" fontId="11" fillId="0" borderId="11" xfId="65" applyNumberFormat="1" applyFont="1" applyBorder="1" applyAlignment="1">
      <alignment vertical="center"/>
      <protection/>
    </xf>
    <xf numFmtId="209" fontId="11" fillId="0" borderId="0" xfId="65" applyNumberFormat="1" applyFont="1" applyAlignment="1">
      <alignment vertical="center"/>
      <protection/>
    </xf>
    <xf numFmtId="209" fontId="11" fillId="0" borderId="10" xfId="65" applyNumberFormat="1" applyFont="1" applyBorder="1" applyAlignment="1">
      <alignment vertical="center"/>
      <protection/>
    </xf>
    <xf numFmtId="209" fontId="11" fillId="0" borderId="12" xfId="65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69" fontId="8" fillId="0" borderId="0" xfId="64" applyNumberFormat="1" applyFont="1" applyAlignment="1">
      <alignment horizontal="right"/>
      <protection/>
    </xf>
    <xf numFmtId="169" fontId="9" fillId="0" borderId="11" xfId="64" applyNumberFormat="1" applyFont="1" applyBorder="1" applyAlignment="1">
      <alignment horizontal="right"/>
      <protection/>
    </xf>
    <xf numFmtId="0" fontId="23" fillId="0" borderId="0" xfId="0" applyFont="1" applyAlignment="1">
      <alignment horizontal="center" wrapText="1"/>
    </xf>
    <xf numFmtId="0" fontId="35" fillId="0" borderId="0" xfId="68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169" fontId="36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1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9" fontId="8" fillId="0" borderId="0" xfId="71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209" fontId="42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8" fillId="0" borderId="0" xfId="0" applyFont="1" applyAlignment="1">
      <alignment/>
    </xf>
    <xf numFmtId="169" fontId="41" fillId="0" borderId="0" xfId="0" applyNumberFormat="1" applyFont="1" applyAlignment="1">
      <alignment horizontal="left" vertical="center"/>
    </xf>
    <xf numFmtId="169" fontId="44" fillId="0" borderId="0" xfId="0" applyNumberFormat="1" applyFont="1" applyAlignment="1">
      <alignment horizontal="center"/>
    </xf>
    <xf numFmtId="169" fontId="39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1" applyFont="1" applyAlignment="1">
      <alignment/>
    </xf>
    <xf numFmtId="213" fontId="8" fillId="0" borderId="0" xfId="0" applyNumberFormat="1" applyFont="1" applyAlignment="1">
      <alignment/>
    </xf>
    <xf numFmtId="17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5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169" fontId="26" fillId="0" borderId="0" xfId="61" applyNumberFormat="1" applyFont="1" applyAlignment="1">
      <alignment horizontal="center" vertical="center" wrapText="1"/>
      <protection/>
    </xf>
    <xf numFmtId="169" fontId="26" fillId="0" borderId="0" xfId="61" applyNumberFormat="1" applyFont="1" applyAlignment="1">
      <alignment horizontal="right" vertical="center" wrapText="1"/>
      <protection/>
    </xf>
    <xf numFmtId="0" fontId="46" fillId="0" borderId="0" xfId="0" applyFont="1" applyAlignment="1">
      <alignment/>
    </xf>
    <xf numFmtId="169" fontId="39" fillId="0" borderId="0" xfId="42" applyNumberFormat="1" applyFont="1" applyAlignment="1">
      <alignment/>
    </xf>
    <xf numFmtId="169" fontId="8" fillId="0" borderId="0" xfId="0" applyNumberFormat="1" applyFont="1" applyAlignment="1">
      <alignment horizontal="right"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7" fillId="0" borderId="0" xfId="59" applyFont="1" applyAlignment="1">
      <alignment vertical="center"/>
      <protection/>
    </xf>
    <xf numFmtId="169" fontId="8" fillId="0" borderId="0" xfId="64" applyNumberFormat="1" applyFont="1" applyAlignment="1">
      <alignment horizontal="center"/>
      <protection/>
    </xf>
    <xf numFmtId="0" fontId="31" fillId="0" borderId="0" xfId="61" applyFont="1" applyAlignment="1">
      <alignment horizontal="right" vertical="top" wrapText="1"/>
      <protection/>
    </xf>
    <xf numFmtId="0" fontId="31" fillId="0" borderId="0" xfId="61" applyFont="1" applyAlignment="1">
      <alignment horizontal="center" vertical="top" wrapText="1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203" fontId="48" fillId="0" borderId="0" xfId="0" applyNumberFormat="1" applyFont="1" applyAlignment="1">
      <alignment/>
    </xf>
    <xf numFmtId="0" fontId="47" fillId="0" borderId="0" xfId="61" applyFont="1">
      <alignment/>
      <protection/>
    </xf>
    <xf numFmtId="0" fontId="31" fillId="0" borderId="0" xfId="0" applyFont="1" applyAlignment="1">
      <alignment horizontal="right"/>
    </xf>
    <xf numFmtId="0" fontId="47" fillId="0" borderId="0" xfId="0" applyFont="1" applyAlignment="1">
      <alignment/>
    </xf>
    <xf numFmtId="0" fontId="31" fillId="0" borderId="0" xfId="61" applyFont="1" applyAlignment="1">
      <alignment vertical="center" wrapText="1"/>
      <protection/>
    </xf>
    <xf numFmtId="0" fontId="47" fillId="0" borderId="0" xfId="61" applyFont="1" applyAlignment="1">
      <alignment horizontal="center" vertical="center"/>
      <protection/>
    </xf>
    <xf numFmtId="0" fontId="47" fillId="0" borderId="0" xfId="61" applyFont="1" applyAlignment="1">
      <alignment vertical="center" wrapText="1"/>
      <protection/>
    </xf>
    <xf numFmtId="203" fontId="47" fillId="0" borderId="0" xfId="61" applyNumberFormat="1" applyFont="1" applyAlignment="1">
      <alignment vertical="center"/>
      <protection/>
    </xf>
    <xf numFmtId="203" fontId="47" fillId="0" borderId="0" xfId="0" applyNumberFormat="1" applyFont="1" applyAlignment="1">
      <alignment/>
    </xf>
    <xf numFmtId="0" fontId="47" fillId="0" borderId="0" xfId="61" applyFont="1" applyAlignment="1">
      <alignment vertical="center"/>
      <protection/>
    </xf>
    <xf numFmtId="0" fontId="31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50" fillId="0" borderId="0" xfId="0" applyFont="1" applyAlignment="1">
      <alignment/>
    </xf>
    <xf numFmtId="0" fontId="48" fillId="0" borderId="0" xfId="59" applyFont="1" applyAlignment="1">
      <alignment horizontal="right" vertical="center"/>
      <protection/>
    </xf>
    <xf numFmtId="203" fontId="51" fillId="0" borderId="0" xfId="61" applyNumberFormat="1" applyFont="1" applyAlignment="1">
      <alignment vertical="center"/>
      <protection/>
    </xf>
    <xf numFmtId="0" fontId="49" fillId="0" borderId="0" xfId="61" applyFont="1" applyAlignment="1">
      <alignment vertical="top"/>
      <protection/>
    </xf>
    <xf numFmtId="0" fontId="47" fillId="0" borderId="0" xfId="61" applyFont="1" applyAlignment="1">
      <alignment vertical="top"/>
      <protection/>
    </xf>
    <xf numFmtId="0" fontId="50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169" fontId="5" fillId="0" borderId="0" xfId="0" applyNumberFormat="1" applyFont="1" applyAlignment="1">
      <alignment horizontal="right" vertical="top" wrapText="1"/>
    </xf>
    <xf numFmtId="169" fontId="52" fillId="0" borderId="0" xfId="61" applyNumberFormat="1" applyFont="1" applyAlignment="1">
      <alignment horizontal="right" vertical="center" wrapText="1"/>
      <protection/>
    </xf>
    <xf numFmtId="0" fontId="48" fillId="0" borderId="0" xfId="0" applyFont="1" applyAlignment="1">
      <alignment vertical="top"/>
    </xf>
    <xf numFmtId="0" fontId="47" fillId="0" borderId="0" xfId="61" applyFont="1" applyAlignment="1" quotePrefix="1">
      <alignment vertical="center" wrapText="1"/>
      <protection/>
    </xf>
    <xf numFmtId="0" fontId="48" fillId="0" borderId="0" xfId="62" applyFont="1" applyAlignment="1">
      <alignment vertical="center" wrapText="1"/>
      <protection/>
    </xf>
    <xf numFmtId="0" fontId="18" fillId="0" borderId="0" xfId="59" applyFont="1" applyAlignment="1">
      <alignment horizontal="right" vertical="center"/>
      <protection/>
    </xf>
    <xf numFmtId="0" fontId="18" fillId="0" borderId="0" xfId="59" applyFont="1" applyAlignment="1">
      <alignment horizontal="left" vertical="center"/>
      <protection/>
    </xf>
    <xf numFmtId="0" fontId="18" fillId="0" borderId="0" xfId="59" applyFont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7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69" fontId="16" fillId="0" borderId="0" xfId="0" applyNumberFormat="1" applyFont="1" applyAlignment="1">
      <alignment horizontal="right" vertical="top" wrapText="1"/>
    </xf>
    <xf numFmtId="0" fontId="49" fillId="0" borderId="0" xfId="62" applyFont="1" applyAlignment="1">
      <alignment horizontal="left" vertical="center" wrapText="1"/>
      <protection/>
    </xf>
    <xf numFmtId="0" fontId="49" fillId="0" borderId="0" xfId="0" applyFont="1" applyAlignment="1">
      <alignment horizontal="right"/>
    </xf>
    <xf numFmtId="169" fontId="47" fillId="0" borderId="10" xfId="44" applyNumberFormat="1" applyFont="1" applyBorder="1" applyAlignment="1">
      <alignment horizontal="right"/>
    </xf>
    <xf numFmtId="169" fontId="47" fillId="0" borderId="0" xfId="44" applyNumberFormat="1" applyFont="1" applyAlignment="1">
      <alignment horizontal="right"/>
    </xf>
    <xf numFmtId="169" fontId="48" fillId="0" borderId="0" xfId="44" applyNumberFormat="1" applyFont="1" applyAlignment="1">
      <alignment horizontal="right"/>
    </xf>
    <xf numFmtId="169" fontId="31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69" fontId="9" fillId="0" borderId="0" xfId="42" applyNumberFormat="1" applyFont="1" applyBorder="1" applyAlignment="1">
      <alignment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69" fontId="9" fillId="0" borderId="10" xfId="64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69" fontId="9" fillId="0" borderId="13" xfId="64" applyNumberFormat="1" applyFont="1" applyBorder="1" applyAlignment="1">
      <alignment horizontal="right"/>
      <protection/>
    </xf>
    <xf numFmtId="3" fontId="23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69" fontId="52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7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169" fontId="16" fillId="0" borderId="0" xfId="0" applyNumberFormat="1" applyFont="1" applyAlignment="1">
      <alignment horizontal="center"/>
    </xf>
    <xf numFmtId="169" fontId="9" fillId="0" borderId="12" xfId="0" applyNumberFormat="1" applyFont="1" applyBorder="1" applyAlignment="1">
      <alignment horizontal="right"/>
    </xf>
    <xf numFmtId="0" fontId="50" fillId="0" borderId="0" xfId="0" applyFont="1" applyBorder="1" applyAlignment="1">
      <alignment horizontal="center" vertical="center" wrapText="1"/>
    </xf>
    <xf numFmtId="0" fontId="47" fillId="0" borderId="0" xfId="61" applyFont="1" applyBorder="1" applyAlignment="1">
      <alignment vertical="top"/>
      <protection/>
    </xf>
    <xf numFmtId="0" fontId="10" fillId="0" borderId="0" xfId="64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169" fontId="47" fillId="0" borderId="0" xfId="44" applyNumberFormat="1" applyFont="1" applyAlignment="1">
      <alignment horizontal="right" vertical="center"/>
    </xf>
    <xf numFmtId="169" fontId="0" fillId="0" borderId="0" xfId="67" applyNumberFormat="1" applyAlignment="1">
      <alignment horizontal="left" vertical="center"/>
      <protection/>
    </xf>
    <xf numFmtId="169" fontId="29" fillId="0" borderId="0" xfId="60" applyNumberFormat="1" applyFont="1" applyAlignment="1">
      <alignment horizontal="center"/>
      <protection/>
    </xf>
    <xf numFmtId="0" fontId="18" fillId="0" borderId="0" xfId="0" applyFont="1" applyAlignment="1">
      <alignment/>
    </xf>
    <xf numFmtId="0" fontId="8" fillId="0" borderId="0" xfId="60" applyFont="1" applyAlignment="1">
      <alignment/>
      <protection/>
    </xf>
    <xf numFmtId="169" fontId="31" fillId="0" borderId="10" xfId="0" applyNumberFormat="1" applyFont="1" applyBorder="1" applyAlignment="1">
      <alignment horizontal="center"/>
    </xf>
    <xf numFmtId="169" fontId="47" fillId="0" borderId="0" xfId="0" applyNumberFormat="1" applyFont="1" applyAlignment="1">
      <alignment horizontal="center"/>
    </xf>
    <xf numFmtId="169" fontId="47" fillId="0" borderId="0" xfId="0" applyNumberFormat="1" applyFont="1" applyAlignment="1">
      <alignment/>
    </xf>
    <xf numFmtId="169" fontId="48" fillId="0" borderId="0" xfId="44" applyNumberFormat="1" applyFont="1" applyAlignment="1">
      <alignment horizontal="right" vertical="center"/>
    </xf>
    <xf numFmtId="169" fontId="47" fillId="0" borderId="10" xfId="44" applyNumberFormat="1" applyFont="1" applyBorder="1" applyAlignment="1">
      <alignment horizontal="right" vertical="center"/>
    </xf>
    <xf numFmtId="169" fontId="47" fillId="0" borderId="0" xfId="44" applyNumberFormat="1" applyFont="1" applyAlignment="1">
      <alignment horizontal="center"/>
    </xf>
    <xf numFmtId="169" fontId="48" fillId="0" borderId="0" xfId="44" applyNumberFormat="1" applyFont="1" applyAlignment="1">
      <alignment horizontal="right" vertical="center"/>
    </xf>
    <xf numFmtId="169" fontId="48" fillId="0" borderId="0" xfId="0" applyNumberFormat="1" applyFont="1" applyAlignment="1">
      <alignment/>
    </xf>
    <xf numFmtId="169" fontId="31" fillId="0" borderId="0" xfId="0" applyNumberFormat="1" applyFont="1" applyAlignment="1">
      <alignment horizontal="center"/>
    </xf>
    <xf numFmtId="169" fontId="31" fillId="0" borderId="0" xfId="0" applyNumberFormat="1" applyFont="1" applyAlignment="1">
      <alignment/>
    </xf>
    <xf numFmtId="169" fontId="47" fillId="0" borderId="0" xfId="44" applyNumberFormat="1" applyFont="1" applyAlignment="1">
      <alignment horizontal="center" vertical="center"/>
    </xf>
    <xf numFmtId="169" fontId="31" fillId="0" borderId="13" xfId="0" applyNumberFormat="1" applyFont="1" applyBorder="1" applyAlignment="1">
      <alignment horizontal="center"/>
    </xf>
    <xf numFmtId="169" fontId="48" fillId="0" borderId="10" xfId="44" applyNumberFormat="1" applyFont="1" applyBorder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9" fillId="0" borderId="0" xfId="59" applyFont="1" applyAlignment="1">
      <alignment horizontal="left" vertical="center" wrapText="1"/>
      <protection/>
    </xf>
    <xf numFmtId="0" fontId="30" fillId="0" borderId="0" xfId="60" applyFont="1" applyAlignment="1">
      <alignment vertical="top"/>
      <protection/>
    </xf>
    <xf numFmtId="0" fontId="48" fillId="0" borderId="0" xfId="62" applyFont="1" applyAlignment="1">
      <alignment horizontal="left" vertical="center" wrapText="1"/>
      <protection/>
    </xf>
    <xf numFmtId="169" fontId="9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48" fillId="0" borderId="0" xfId="0" applyFont="1" applyAlignment="1">
      <alignment vertical="top" wrapText="1"/>
    </xf>
    <xf numFmtId="169" fontId="9" fillId="0" borderId="0" xfId="64" applyNumberFormat="1" applyFont="1" applyBorder="1" applyAlignment="1">
      <alignment horizontal="right"/>
      <protection/>
    </xf>
    <xf numFmtId="0" fontId="29" fillId="0" borderId="0" xfId="60" applyFont="1" applyBorder="1" applyAlignment="1">
      <alignment horizontal="center"/>
      <protection/>
    </xf>
    <xf numFmtId="0" fontId="29" fillId="0" borderId="0" xfId="60" applyFont="1" applyBorder="1" applyAlignment="1">
      <alignment horizontal="center"/>
      <protection/>
    </xf>
    <xf numFmtId="169" fontId="8" fillId="0" borderId="0" xfId="60" applyNumberFormat="1" applyFont="1" applyBorder="1" applyAlignment="1">
      <alignment horizontal="right"/>
      <protection/>
    </xf>
    <xf numFmtId="0" fontId="48" fillId="0" borderId="0" xfId="0" applyFont="1" applyAlignment="1">
      <alignment vertical="top"/>
    </xf>
    <xf numFmtId="203" fontId="47" fillId="0" borderId="10" xfId="0" applyNumberFormat="1" applyFont="1" applyBorder="1" applyAlignment="1">
      <alignment/>
    </xf>
    <xf numFmtId="169" fontId="47" fillId="0" borderId="0" xfId="44" applyNumberFormat="1" applyFont="1" applyBorder="1" applyAlignment="1">
      <alignment horizontal="right" vertical="center"/>
    </xf>
    <xf numFmtId="169" fontId="47" fillId="0" borderId="0" xfId="0" applyNumberFormat="1" applyFont="1" applyBorder="1" applyAlignment="1">
      <alignment horizontal="center"/>
    </xf>
    <xf numFmtId="169" fontId="47" fillId="0" borderId="0" xfId="0" applyNumberFormat="1" applyFont="1" applyBorder="1" applyAlignment="1">
      <alignment/>
    </xf>
    <xf numFmtId="169" fontId="48" fillId="0" borderId="0" xfId="44" applyNumberFormat="1" applyFont="1" applyBorder="1" applyAlignment="1">
      <alignment horizontal="right"/>
    </xf>
    <xf numFmtId="169" fontId="47" fillId="0" borderId="0" xfId="44" applyNumberFormat="1" applyFont="1" applyBorder="1" applyAlignment="1">
      <alignment horizontal="right"/>
    </xf>
    <xf numFmtId="169" fontId="47" fillId="0" borderId="0" xfId="44" applyNumberFormat="1" applyFont="1" applyBorder="1" applyAlignment="1">
      <alignment horizontal="center" vertical="center"/>
    </xf>
    <xf numFmtId="169" fontId="31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203" fontId="47" fillId="0" borderId="0" xfId="0" applyNumberFormat="1" applyFont="1" applyBorder="1" applyAlignment="1">
      <alignment/>
    </xf>
    <xf numFmtId="0" fontId="37" fillId="0" borderId="0" xfId="0" applyFont="1" applyAlignment="1">
      <alignment horizontal="left" vertical="center" wrapText="1"/>
    </xf>
    <xf numFmtId="203" fontId="16" fillId="0" borderId="11" xfId="0" applyNumberFormat="1" applyFont="1" applyBorder="1" applyAlignment="1">
      <alignment horizontal="center"/>
    </xf>
    <xf numFmtId="203" fontId="8" fillId="0" borderId="0" xfId="44" applyNumberFormat="1" applyFont="1" applyAlignment="1">
      <alignment/>
    </xf>
    <xf numFmtId="0" fontId="49" fillId="0" borderId="0" xfId="63" applyFont="1" applyAlignment="1">
      <alignment horizontal="left" vertical="center" wrapText="1"/>
      <protection/>
    </xf>
    <xf numFmtId="169" fontId="85" fillId="0" borderId="0" xfId="44" applyNumberFormat="1" applyFont="1" applyAlignment="1">
      <alignment horizontal="right" vertical="center"/>
    </xf>
    <xf numFmtId="0" fontId="30" fillId="0" borderId="0" xfId="0" applyFont="1" applyAlignment="1">
      <alignment/>
    </xf>
    <xf numFmtId="9" fontId="9" fillId="0" borderId="0" xfId="71" applyFont="1" applyFill="1" applyAlignment="1">
      <alignment/>
    </xf>
    <xf numFmtId="209" fontId="11" fillId="32" borderId="11" xfId="65" applyNumberFormat="1" applyFont="1" applyFill="1" applyBorder="1" applyAlignment="1">
      <alignment vertical="center" wrapText="1"/>
      <protection/>
    </xf>
    <xf numFmtId="169" fontId="48" fillId="0" borderId="0" xfId="44" applyNumberFormat="1" applyFont="1" applyBorder="1" applyAlignment="1">
      <alignment horizontal="right" vertical="center"/>
    </xf>
    <xf numFmtId="169" fontId="47" fillId="0" borderId="0" xfId="44" applyNumberFormat="1" applyFont="1" applyBorder="1" applyAlignment="1">
      <alignment horizontal="right"/>
    </xf>
    <xf numFmtId="169" fontId="47" fillId="0" borderId="0" xfId="44" applyNumberFormat="1" applyFont="1" applyAlignment="1">
      <alignment horizontal="right" vertical="center"/>
    </xf>
    <xf numFmtId="0" fontId="47" fillId="0" borderId="0" xfId="0" applyFont="1" applyAlignment="1">
      <alignment horizontal="center"/>
    </xf>
    <xf numFmtId="169" fontId="47" fillId="0" borderId="0" xfId="44" applyNumberFormat="1" applyFont="1" applyAlignment="1">
      <alignment horizontal="right"/>
    </xf>
    <xf numFmtId="169" fontId="47" fillId="0" borderId="0" xfId="0" applyNumberFormat="1" applyFont="1" applyAlignment="1">
      <alignment/>
    </xf>
    <xf numFmtId="0" fontId="48" fillId="0" borderId="0" xfId="61" applyFont="1" applyAlignment="1">
      <alignment vertical="center"/>
      <protection/>
    </xf>
    <xf numFmtId="169" fontId="48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203" fontId="48" fillId="0" borderId="0" xfId="0" applyNumberFormat="1" applyFont="1" applyAlignment="1">
      <alignment/>
    </xf>
    <xf numFmtId="169" fontId="9" fillId="0" borderId="0" xfId="42" applyNumberFormat="1" applyFont="1" applyFill="1" applyAlignment="1">
      <alignment/>
    </xf>
    <xf numFmtId="169" fontId="8" fillId="0" borderId="0" xfId="42" applyNumberFormat="1" applyFont="1" applyFill="1" applyAlignment="1">
      <alignment/>
    </xf>
    <xf numFmtId="169" fontId="9" fillId="0" borderId="11" xfId="42" applyNumberFormat="1" applyFont="1" applyFill="1" applyBorder="1" applyAlignment="1">
      <alignment/>
    </xf>
    <xf numFmtId="203" fontId="12" fillId="0" borderId="0" xfId="42" applyNumberFormat="1" applyFont="1" applyAlignment="1">
      <alignment horizontal="right" wrapText="1"/>
    </xf>
    <xf numFmtId="203" fontId="12" fillId="0" borderId="0" xfId="42" applyNumberFormat="1" applyFont="1" applyFill="1" applyAlignment="1">
      <alignment horizontal="right" wrapText="1"/>
    </xf>
    <xf numFmtId="209" fontId="11" fillId="0" borderId="11" xfId="65" applyNumberFormat="1" applyFont="1" applyBorder="1" applyAlignment="1">
      <alignment vertical="center" wrapText="1"/>
      <protection/>
    </xf>
    <xf numFmtId="171" fontId="12" fillId="0" borderId="0" xfId="42" applyFont="1" applyFill="1" applyAlignment="1">
      <alignment horizontal="right"/>
    </xf>
    <xf numFmtId="171" fontId="23" fillId="0" borderId="0" xfId="42" applyFont="1" applyAlignment="1">
      <alignment horizontal="center" wrapText="1"/>
    </xf>
    <xf numFmtId="3" fontId="12" fillId="0" borderId="0" xfId="42" applyNumberFormat="1" applyFont="1" applyFill="1" applyAlignment="1">
      <alignment horizontal="right"/>
    </xf>
    <xf numFmtId="0" fontId="5" fillId="0" borderId="0" xfId="60" applyFont="1">
      <alignment/>
      <protection/>
    </xf>
    <xf numFmtId="169" fontId="47" fillId="0" borderId="0" xfId="44" applyNumberFormat="1" applyFont="1" applyFill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1" fillId="0" borderId="0" xfId="0" applyFont="1" applyAlignment="1">
      <alignment horizontal="center" vertical="top"/>
    </xf>
    <xf numFmtId="169" fontId="16" fillId="0" borderId="0" xfId="0" applyNumberFormat="1" applyFont="1" applyAlignment="1">
      <alignment horizontal="right" vertical="top" wrapText="1"/>
    </xf>
    <xf numFmtId="169" fontId="5" fillId="0" borderId="0" xfId="0" applyNumberFormat="1" applyFont="1" applyAlignment="1">
      <alignment horizontal="right" vertical="top" wrapText="1"/>
    </xf>
    <xf numFmtId="15" fontId="34" fillId="0" borderId="0" xfId="59" applyNumberFormat="1" applyFont="1" applyAlignment="1">
      <alignment horizontal="right" vertical="center" wrapText="1"/>
      <protection/>
    </xf>
    <xf numFmtId="0" fontId="31" fillId="0" borderId="0" xfId="61" applyFont="1" applyAlignment="1">
      <alignment horizontal="right" vertical="top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203" fontId="31" fillId="0" borderId="0" xfId="44" applyNumberFormat="1" applyFont="1" applyAlignment="1">
      <alignment horizontal="right" vertical="top" wrapText="1"/>
    </xf>
    <xf numFmtId="0" fontId="31" fillId="0" borderId="0" xfId="61" applyFont="1" applyFill="1" applyAlignment="1">
      <alignment horizontal="right" vertical="top" wrapText="1"/>
      <protection/>
    </xf>
    <xf numFmtId="0" fontId="31" fillId="0" borderId="0" xfId="61" applyFont="1" applyFill="1" applyAlignment="1">
      <alignment horizontal="right" vertical="top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inancial statements_bg model 2002 2 2" xfId="63"/>
    <cellStyle name="Normal_FS_SOPHARMA_2005 (2)" xfId="64"/>
    <cellStyle name="Normal_P&amp;L" xfId="65"/>
    <cellStyle name="Normal_P&amp;L_Financial statements_bg model 2002" xfId="66"/>
    <cellStyle name="Normal_Sheet2" xfId="67"/>
    <cellStyle name="Normal_SOPHARMA_FS_01_12_2007_predvaritelen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80;\2021\Q3%20ind\EN\SFA_Q3_2021_Financial_report_according_to_IFRS_standards_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VR\DVI\&#1054;&#1090;&#1095;&#1077;&#1090;&#1080;\2023\Q2%20ind\BG\PETKOVA%20%20RABOTEN-30.06.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VR\DVI\&#1054;&#1090;&#1095;&#1077;&#1090;&#1080;\2023\Q2%20ind\BG\SFA_Q2_2023_Financial_report_according_to_IFRS_standards_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0">
        <row r="1">
          <cell r="D1" t="str">
            <v>"SOPHARMA" AD</v>
          </cell>
        </row>
      </sheetData>
      <sheetData sheetId="2">
        <row r="1">
          <cell r="A1" t="str">
            <v>"SOPHARMA" 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3 a "/>
      <sheetName val=" РДИ ЗА ОСН. М-ЛИ"/>
      <sheetName val="НЕПРОИЗВ. М-ЛИ"/>
      <sheetName val="11-12"/>
      <sheetName val="13"/>
      <sheetName val="13 а"/>
      <sheetName val="14"/>
      <sheetName val="15"/>
      <sheetName val="15 а"/>
      <sheetName val="15 b "/>
      <sheetName val="15 c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a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а"/>
      <sheetName val="26 аа"/>
      <sheetName val="26 b "/>
      <sheetName val="27"/>
      <sheetName val="28"/>
      <sheetName val="28 a"/>
      <sheetName val="28 b"/>
      <sheetName val="28 c"/>
      <sheetName val="28 d "/>
      <sheetName val="28 е"/>
      <sheetName val="29"/>
      <sheetName val="29 а"/>
      <sheetName val="30"/>
      <sheetName val=" 30 a"/>
      <sheetName val="31"/>
      <sheetName val="32"/>
      <sheetName val="32 a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. риск-равнение"/>
      <sheetName val="42.2-кред.риск - нот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4 - свързани лица - по МСС"/>
      <sheetName val="44-сделки свързани лица по МСС"/>
      <sheetName val="43- сегменти"/>
      <sheetName val="44.1-свързани лица по ДОПК"/>
    </sheetNames>
    <sheetDataSet>
      <sheetData sheetId="54">
        <row r="10">
          <cell r="D10">
            <v>0.305979182386796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1">
        <row r="26">
          <cell r="C26">
            <v>37121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0" zoomScaleNormal="70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7" customWidth="1"/>
    <col min="3" max="3" width="17.851562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2</v>
      </c>
      <c r="B1" s="26"/>
      <c r="C1" s="26"/>
      <c r="D1" s="31" t="s">
        <v>3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4</v>
      </c>
      <c r="D5" s="16" t="s">
        <v>5</v>
      </c>
      <c r="E5" s="57"/>
      <c r="F5" s="29"/>
      <c r="G5" s="29"/>
      <c r="H5" s="29"/>
      <c r="I5" s="29"/>
    </row>
    <row r="6" spans="1:9" ht="17.25" customHeight="1">
      <c r="A6" s="28"/>
      <c r="D6" s="16" t="s">
        <v>6</v>
      </c>
      <c r="E6" s="57"/>
      <c r="F6" s="29"/>
      <c r="G6" s="29"/>
      <c r="H6" s="29"/>
      <c r="I6" s="29"/>
    </row>
    <row r="7" spans="1:9" ht="18.75">
      <c r="A7" s="28"/>
      <c r="D7" s="16" t="s">
        <v>149</v>
      </c>
      <c r="E7" s="57"/>
      <c r="F7" s="29"/>
      <c r="G7" s="29"/>
      <c r="H7" s="29"/>
      <c r="I7" s="29"/>
    </row>
    <row r="8" spans="1:9" ht="18.75">
      <c r="A8" s="28"/>
      <c r="D8" s="16" t="s">
        <v>7</v>
      </c>
      <c r="E8" s="57"/>
      <c r="F8" s="29"/>
      <c r="G8" s="29"/>
      <c r="H8" s="29"/>
      <c r="I8" s="29"/>
    </row>
    <row r="9" spans="1:9" ht="16.5">
      <c r="A9" s="30"/>
      <c r="D9" s="16" t="s">
        <v>8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9</v>
      </c>
      <c r="D12" s="16" t="s">
        <v>5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.75">
      <c r="A15" s="28" t="s">
        <v>10</v>
      </c>
      <c r="D15" s="16" t="s">
        <v>11</v>
      </c>
      <c r="E15" s="54"/>
      <c r="F15" s="54"/>
      <c r="G15" s="57"/>
      <c r="H15" s="29"/>
      <c r="I15" s="29"/>
    </row>
    <row r="16" spans="1:9" ht="18.75">
      <c r="A16" s="28"/>
      <c r="D16" s="16"/>
      <c r="E16" s="54"/>
      <c r="F16" s="54"/>
      <c r="G16" s="57"/>
      <c r="H16" s="29"/>
      <c r="I16" s="29"/>
    </row>
    <row r="17" spans="4:9" ht="16.5">
      <c r="D17" s="16"/>
      <c r="E17" s="54"/>
      <c r="F17" s="54"/>
      <c r="G17" s="57"/>
      <c r="H17" s="29"/>
      <c r="I17" s="29"/>
    </row>
    <row r="18" spans="1:9" ht="18.75">
      <c r="A18" s="28" t="s">
        <v>12</v>
      </c>
      <c r="D18" s="16" t="s">
        <v>13</v>
      </c>
      <c r="E18" s="54"/>
      <c r="F18" s="54"/>
      <c r="G18" s="57"/>
      <c r="H18" s="29"/>
      <c r="I18" s="29"/>
    </row>
    <row r="19" spans="1:9" ht="18.75">
      <c r="A19" s="28"/>
      <c r="D19" s="16"/>
      <c r="E19" s="54"/>
      <c r="F19" s="54"/>
      <c r="G19" s="57"/>
      <c r="H19" s="29"/>
      <c r="I19" s="29"/>
    </row>
    <row r="20" spans="1:9" ht="18.75">
      <c r="A20" s="28"/>
      <c r="D20" s="16"/>
      <c r="E20" s="54"/>
      <c r="F20" s="54"/>
      <c r="G20" s="57"/>
      <c r="H20" s="29"/>
      <c r="I20" s="29"/>
    </row>
    <row r="21" spans="1:9" ht="18.75">
      <c r="A21" s="28" t="s">
        <v>14</v>
      </c>
      <c r="B21" s="28"/>
      <c r="C21" s="28"/>
      <c r="D21" s="16" t="s">
        <v>15</v>
      </c>
      <c r="E21" s="54"/>
      <c r="F21" s="54"/>
      <c r="G21" s="57"/>
      <c r="H21" s="29"/>
      <c r="I21" s="29"/>
    </row>
    <row r="22" spans="1:9" ht="18.75">
      <c r="A22" s="28"/>
      <c r="B22" s="28"/>
      <c r="C22" s="28"/>
      <c r="D22" s="16"/>
      <c r="E22" s="54"/>
      <c r="F22" s="54"/>
      <c r="G22" s="57"/>
      <c r="H22" s="29"/>
      <c r="I22" s="29"/>
    </row>
    <row r="23" spans="1:9" ht="18.75">
      <c r="A23" s="28"/>
      <c r="B23" s="28"/>
      <c r="C23" s="28"/>
      <c r="D23" s="16"/>
      <c r="E23" s="54"/>
      <c r="F23" s="54"/>
      <c r="G23" s="57"/>
      <c r="H23" s="29"/>
      <c r="I23" s="28"/>
    </row>
    <row r="24" spans="1:8" ht="18.75">
      <c r="A24" s="28" t="s">
        <v>16</v>
      </c>
      <c r="B24" s="28"/>
      <c r="C24" s="28"/>
      <c r="D24" s="16" t="s">
        <v>17</v>
      </c>
      <c r="E24" s="54"/>
      <c r="F24" s="54"/>
      <c r="G24" s="57"/>
      <c r="H24" s="29"/>
    </row>
    <row r="25" spans="1:8" ht="18.75">
      <c r="A25" s="28"/>
      <c r="B25" s="28"/>
      <c r="C25" s="28"/>
      <c r="D25" s="16"/>
      <c r="E25" s="54"/>
      <c r="F25" s="54"/>
      <c r="G25" s="57"/>
      <c r="H25" s="29"/>
    </row>
    <row r="26" spans="1:8" ht="18.75">
      <c r="A26" s="28"/>
      <c r="D26" s="16"/>
      <c r="E26" s="54"/>
      <c r="F26" s="54"/>
      <c r="G26" s="55"/>
      <c r="H26" s="28"/>
    </row>
    <row r="27" spans="1:7" ht="18.75">
      <c r="A27" s="28" t="s">
        <v>18</v>
      </c>
      <c r="D27" s="16" t="s">
        <v>19</v>
      </c>
      <c r="E27" s="54"/>
      <c r="F27" s="54"/>
      <c r="G27" s="55"/>
    </row>
    <row r="28" spans="1:7" ht="18.75">
      <c r="A28" s="28"/>
      <c r="D28" s="16" t="s">
        <v>20</v>
      </c>
      <c r="E28" s="54"/>
      <c r="F28" s="54"/>
      <c r="G28" s="55"/>
    </row>
    <row r="29" spans="1:7" ht="18.75">
      <c r="A29" s="28"/>
      <c r="D29" s="29"/>
      <c r="E29" s="57"/>
      <c r="F29" s="57"/>
      <c r="G29" s="55"/>
    </row>
    <row r="30" spans="1:7" ht="18.75">
      <c r="A30" s="28"/>
      <c r="D30" s="16"/>
      <c r="E30" s="55"/>
      <c r="F30" s="55"/>
      <c r="G30" s="55"/>
    </row>
    <row r="31" spans="1:7" ht="18.75">
      <c r="A31" s="28" t="s">
        <v>21</v>
      </c>
      <c r="C31" s="62"/>
      <c r="D31" s="16" t="s">
        <v>22</v>
      </c>
      <c r="E31" s="54"/>
      <c r="F31" s="55"/>
      <c r="G31" s="55"/>
    </row>
    <row r="32" spans="1:7" ht="18.75">
      <c r="A32" s="28"/>
      <c r="C32" s="62"/>
      <c r="D32" s="16" t="s">
        <v>23</v>
      </c>
      <c r="E32" s="54"/>
      <c r="F32" s="55"/>
      <c r="G32" s="58"/>
    </row>
    <row r="33" spans="1:7" ht="18.75">
      <c r="A33" s="28"/>
      <c r="D33" s="16"/>
      <c r="E33" s="58"/>
      <c r="F33" s="55"/>
      <c r="G33" s="58"/>
    </row>
    <row r="34" spans="1:8" ht="18.75">
      <c r="A34" s="28" t="s">
        <v>24</v>
      </c>
      <c r="D34" s="16" t="s">
        <v>161</v>
      </c>
      <c r="E34" s="54"/>
      <c r="F34" s="54"/>
      <c r="G34" s="54"/>
      <c r="H34" s="28"/>
    </row>
    <row r="35" spans="1:8" ht="18.75">
      <c r="A35" s="28"/>
      <c r="D35" s="16" t="s">
        <v>25</v>
      </c>
      <c r="E35" s="54"/>
      <c r="F35" s="54"/>
      <c r="G35" s="54"/>
      <c r="H35" s="28"/>
    </row>
    <row r="36" spans="1:7" ht="18.75">
      <c r="A36" s="28"/>
      <c r="D36" s="16" t="s">
        <v>26</v>
      </c>
      <c r="E36" s="54"/>
      <c r="F36" s="54"/>
      <c r="G36" s="54"/>
    </row>
    <row r="37" spans="1:7" ht="18.75">
      <c r="A37" s="28"/>
      <c r="D37" s="16" t="s">
        <v>27</v>
      </c>
      <c r="E37" s="54"/>
      <c r="F37" s="54"/>
      <c r="G37" s="54"/>
    </row>
    <row r="38" spans="1:7" ht="18.75">
      <c r="A38" s="28"/>
      <c r="D38" s="16" t="s">
        <v>28</v>
      </c>
      <c r="E38" s="54"/>
      <c r="F38" s="54"/>
      <c r="G38" s="54"/>
    </row>
    <row r="39" spans="1:7" ht="18.75">
      <c r="A39" s="28"/>
      <c r="D39" s="16" t="s">
        <v>29</v>
      </c>
      <c r="E39" s="54"/>
      <c r="F39" s="54"/>
      <c r="G39" s="54"/>
    </row>
    <row r="40" spans="1:7" ht="18.75">
      <c r="A40" s="28"/>
      <c r="D40" s="16" t="s">
        <v>170</v>
      </c>
      <c r="E40" s="54"/>
      <c r="F40" s="54"/>
      <c r="G40" s="54"/>
    </row>
    <row r="41" spans="1:7" ht="18.75">
      <c r="A41" s="28"/>
      <c r="D41" s="16"/>
      <c r="E41" s="54"/>
      <c r="F41" s="54"/>
      <c r="G41" s="54"/>
    </row>
    <row r="42" spans="1:7" ht="18.75">
      <c r="A42" s="28" t="s">
        <v>30</v>
      </c>
      <c r="D42" s="29" t="s">
        <v>31</v>
      </c>
      <c r="E42" s="142"/>
      <c r="F42" s="58"/>
      <c r="G42" s="58"/>
    </row>
    <row r="43" spans="1:7" ht="18.75">
      <c r="A43" s="28"/>
      <c r="E43" s="58"/>
      <c r="F43" s="55"/>
      <c r="G43" s="58"/>
    </row>
    <row r="44" spans="1:6" ht="18.75">
      <c r="A44" s="28"/>
      <c r="F44" s="28"/>
    </row>
    <row r="45" spans="1:6" ht="18.75">
      <c r="A45" s="28"/>
      <c r="F45" s="28"/>
    </row>
    <row r="46" spans="1:6" ht="18.75">
      <c r="A46" s="28"/>
      <c r="F46" s="28"/>
    </row>
    <row r="47" spans="1:6" ht="18.75">
      <c r="A47" s="28"/>
      <c r="F47" s="28"/>
    </row>
    <row r="48" ht="12.75"/>
    <row r="49" ht="12.75"/>
    <row r="50" ht="12.75"/>
    <row r="51" ht="12.75"/>
    <row r="52" ht="12.75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80" zoomScaleSheetLayoutView="80" zoomScalePageLayoutView="0" workbookViewId="0" topLeftCell="A14">
      <selection activeCell="A46" sqref="A46:A47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11.421875" style="14" customWidth="1"/>
  </cols>
  <sheetData>
    <row r="1" spans="1:6" ht="15">
      <c r="A1" s="296" t="str">
        <f>'Cover '!D1</f>
        <v>"SOPHARMA" AD</v>
      </c>
      <c r="B1" s="297"/>
      <c r="C1" s="297"/>
      <c r="D1" s="297"/>
      <c r="E1" s="297"/>
      <c r="F1" s="195"/>
    </row>
    <row r="2" spans="1:6" s="40" customFormat="1" ht="15">
      <c r="A2" s="298" t="s">
        <v>33</v>
      </c>
      <c r="B2" s="299"/>
      <c r="C2" s="299"/>
      <c r="D2" s="299"/>
      <c r="E2" s="299"/>
      <c r="F2" s="187"/>
    </row>
    <row r="3" spans="1:6" ht="15">
      <c r="A3" s="82" t="s">
        <v>183</v>
      </c>
      <c r="B3" s="83"/>
      <c r="C3" s="208"/>
      <c r="D3" s="83"/>
      <c r="E3" s="83"/>
      <c r="F3" s="83"/>
    </row>
    <row r="4" spans="1:6" ht="15" customHeight="1">
      <c r="A4" s="110"/>
      <c r="B4" s="300" t="s">
        <v>32</v>
      </c>
      <c r="C4" s="301" t="s">
        <v>172</v>
      </c>
      <c r="D4" s="84"/>
      <c r="E4" s="301" t="s">
        <v>150</v>
      </c>
      <c r="F4" s="188"/>
    </row>
    <row r="5" spans="1:6" ht="12.75" customHeight="1">
      <c r="A5" s="122"/>
      <c r="B5" s="300"/>
      <c r="C5" s="301"/>
      <c r="D5" s="84"/>
      <c r="E5" s="301"/>
      <c r="F5" s="188"/>
    </row>
    <row r="6" spans="1:6" ht="15" customHeight="1">
      <c r="A6" s="111"/>
      <c r="C6" s="209"/>
      <c r="E6" s="209"/>
      <c r="F6" s="140"/>
    </row>
    <row r="7" ht="15">
      <c r="A7" s="101"/>
    </row>
    <row r="8" spans="1:7" ht="15">
      <c r="A8" s="40" t="s">
        <v>34</v>
      </c>
      <c r="B8" s="37">
        <v>3</v>
      </c>
      <c r="C8" s="210">
        <v>124826</v>
      </c>
      <c r="D8" s="97"/>
      <c r="E8" s="210">
        <v>110050</v>
      </c>
      <c r="F8" s="126"/>
      <c r="G8" s="133"/>
    </row>
    <row r="9" spans="1:8" ht="15">
      <c r="A9" s="40" t="s">
        <v>35</v>
      </c>
      <c r="B9" s="37">
        <v>4</v>
      </c>
      <c r="C9" s="210">
        <v>2887</v>
      </c>
      <c r="D9" s="174"/>
      <c r="E9" s="210">
        <v>2182</v>
      </c>
      <c r="F9" s="126"/>
      <c r="G9" s="113"/>
      <c r="H9" s="114"/>
    </row>
    <row r="10" spans="1:8" ht="16.5" customHeight="1">
      <c r="A10" s="39" t="s">
        <v>36</v>
      </c>
      <c r="C10" s="210">
        <v>15148</v>
      </c>
      <c r="D10" s="126"/>
      <c r="E10" s="210">
        <v>3408</v>
      </c>
      <c r="F10" s="126"/>
      <c r="G10" s="113"/>
      <c r="H10" s="114"/>
    </row>
    <row r="11" spans="1:8" ht="15">
      <c r="A11" s="40" t="s">
        <v>37</v>
      </c>
      <c r="B11" s="106">
        <v>5</v>
      </c>
      <c r="C11" s="210">
        <v>-41721</v>
      </c>
      <c r="D11" s="126"/>
      <c r="E11" s="210">
        <v>-39687</v>
      </c>
      <c r="F11" s="126"/>
      <c r="G11" s="113"/>
      <c r="H11" s="114"/>
    </row>
    <row r="12" spans="1:8" ht="15">
      <c r="A12" s="40" t="s">
        <v>38</v>
      </c>
      <c r="B12" s="37">
        <v>6</v>
      </c>
      <c r="C12" s="210">
        <f>-19891+11</f>
        <v>-19880</v>
      </c>
      <c r="D12" s="126"/>
      <c r="E12" s="210">
        <v>-14815</v>
      </c>
      <c r="F12" s="126"/>
      <c r="G12" s="113"/>
      <c r="H12" s="114"/>
    </row>
    <row r="13" spans="1:8" ht="15">
      <c r="A13" s="40" t="s">
        <v>39</v>
      </c>
      <c r="B13" s="37">
        <v>7</v>
      </c>
      <c r="C13" s="210">
        <v>-32853</v>
      </c>
      <c r="D13" s="126"/>
      <c r="E13" s="210">
        <v>-26762</v>
      </c>
      <c r="F13" s="126"/>
      <c r="G13" s="113"/>
      <c r="H13" s="114"/>
    </row>
    <row r="14" spans="1:8" ht="15">
      <c r="A14" s="40" t="s">
        <v>40</v>
      </c>
      <c r="B14" s="37" t="s">
        <v>173</v>
      </c>
      <c r="C14" s="210">
        <v>-9463</v>
      </c>
      <c r="D14" s="126"/>
      <c r="E14" s="210">
        <v>-8877</v>
      </c>
      <c r="F14" s="126"/>
      <c r="G14" s="113"/>
      <c r="H14" s="114"/>
    </row>
    <row r="15" spans="1:8" ht="15">
      <c r="A15" s="40" t="s">
        <v>41</v>
      </c>
      <c r="B15" s="37">
        <v>8</v>
      </c>
      <c r="C15" s="210">
        <v>202</v>
      </c>
      <c r="D15" s="97"/>
      <c r="E15" s="210">
        <v>-907</v>
      </c>
      <c r="F15" s="126"/>
      <c r="G15" s="113"/>
      <c r="H15" s="114"/>
    </row>
    <row r="16" spans="1:8" ht="15">
      <c r="A16" s="82" t="s">
        <v>42</v>
      </c>
      <c r="C16" s="211">
        <f>SUM(C8:C15)</f>
        <v>39146</v>
      </c>
      <c r="D16" s="126"/>
      <c r="E16" s="211">
        <f>SUM(E8:E15)</f>
        <v>24592</v>
      </c>
      <c r="F16" s="196"/>
      <c r="G16" s="113"/>
      <c r="H16" s="114"/>
    </row>
    <row r="17" spans="1:8" ht="10.5" customHeight="1">
      <c r="A17" s="82"/>
      <c r="C17" s="212"/>
      <c r="D17" s="97"/>
      <c r="E17" s="212"/>
      <c r="F17" s="196"/>
      <c r="G17" s="113"/>
      <c r="H17" s="114"/>
    </row>
    <row r="18" spans="1:6" ht="15">
      <c r="A18" s="40" t="s">
        <v>43</v>
      </c>
      <c r="B18" s="37">
        <v>9</v>
      </c>
      <c r="C18" s="210">
        <v>3778</v>
      </c>
      <c r="D18" s="97"/>
      <c r="E18" s="210">
        <v>3271</v>
      </c>
      <c r="F18" s="126"/>
    </row>
    <row r="19" spans="1:6" ht="15">
      <c r="A19" s="40" t="s">
        <v>44</v>
      </c>
      <c r="B19" s="37">
        <v>10</v>
      </c>
      <c r="C19" s="210">
        <v>-1222</v>
      </c>
      <c r="D19" s="126"/>
      <c r="E19" s="210">
        <v>-656</v>
      </c>
      <c r="F19" s="126"/>
    </row>
    <row r="20" spans="1:6" ht="15">
      <c r="A20" s="101" t="s">
        <v>45</v>
      </c>
      <c r="C20" s="211">
        <f>C18+C19</f>
        <v>2556</v>
      </c>
      <c r="D20" s="126"/>
      <c r="E20" s="211">
        <f>E18+E19</f>
        <v>2615</v>
      </c>
      <c r="F20" s="196"/>
    </row>
    <row r="21" spans="1:6" ht="8.25" customHeight="1">
      <c r="A21" s="85"/>
      <c r="C21" s="212"/>
      <c r="D21" s="102"/>
      <c r="E21" s="212"/>
      <c r="F21" s="127"/>
    </row>
    <row r="22" spans="1:6" ht="15">
      <c r="A22" s="82" t="s">
        <v>46</v>
      </c>
      <c r="C22" s="213">
        <f>C16+C20</f>
        <v>41702</v>
      </c>
      <c r="D22" s="97"/>
      <c r="E22" s="213">
        <f>E16+E20</f>
        <v>27207</v>
      </c>
      <c r="F22" s="196"/>
    </row>
    <row r="23" spans="1:6" ht="7.5" customHeight="1">
      <c r="A23" s="82"/>
      <c r="C23" s="214"/>
      <c r="D23" s="97"/>
      <c r="E23" s="214"/>
      <c r="F23" s="128"/>
    </row>
    <row r="24" spans="1:6" ht="15">
      <c r="A24" s="40" t="s">
        <v>47</v>
      </c>
      <c r="C24" s="210">
        <v>-4581</v>
      </c>
      <c r="D24" s="97"/>
      <c r="E24" s="210">
        <v>-3589</v>
      </c>
      <c r="F24" s="126"/>
    </row>
    <row r="25" spans="1:6" ht="15">
      <c r="A25" s="82"/>
      <c r="B25" s="36"/>
      <c r="C25" s="267"/>
      <c r="D25" s="126"/>
      <c r="E25" s="267"/>
      <c r="F25" s="197"/>
    </row>
    <row r="26" spans="1:8" ht="15">
      <c r="A26" s="82" t="s">
        <v>48</v>
      </c>
      <c r="B26" s="138"/>
      <c r="C26" s="213">
        <f>C22+C24</f>
        <v>37121</v>
      </c>
      <c r="D26" s="98"/>
      <c r="E26" s="213">
        <f>E22+E24</f>
        <v>23618</v>
      </c>
      <c r="F26" s="196"/>
      <c r="G26" s="113"/>
      <c r="H26" s="114"/>
    </row>
    <row r="27" spans="1:6" ht="8.25" customHeight="1">
      <c r="A27" s="82"/>
      <c r="B27" s="36"/>
      <c r="C27" s="215"/>
      <c r="D27" s="98"/>
      <c r="E27" s="215"/>
      <c r="F27" s="123"/>
    </row>
    <row r="28" spans="1:6" ht="15">
      <c r="A28" s="100" t="s">
        <v>49</v>
      </c>
      <c r="B28" s="120"/>
      <c r="C28" s="272"/>
      <c r="D28" s="36"/>
      <c r="E28" s="272"/>
      <c r="F28" s="132"/>
    </row>
    <row r="29" spans="1:6" ht="15">
      <c r="A29" s="119" t="s">
        <v>50</v>
      </c>
      <c r="B29" s="120"/>
      <c r="C29" s="284"/>
      <c r="D29" s="124"/>
      <c r="E29" s="284"/>
      <c r="F29" s="143"/>
    </row>
    <row r="30" spans="1:6" ht="15">
      <c r="A30" s="266" t="s">
        <v>167</v>
      </c>
      <c r="B30" s="37">
        <v>17</v>
      </c>
      <c r="C30" s="285">
        <v>520</v>
      </c>
      <c r="D30" s="97"/>
      <c r="E30" s="285">
        <v>-340</v>
      </c>
      <c r="F30" s="198"/>
    </row>
    <row r="31" spans="1:6" ht="15">
      <c r="A31" s="266" t="s">
        <v>184</v>
      </c>
      <c r="C31" s="285">
        <v>33</v>
      </c>
      <c r="D31" s="97"/>
      <c r="E31" s="285">
        <v>0</v>
      </c>
      <c r="F31" s="198"/>
    </row>
    <row r="32" spans="1:6" ht="30">
      <c r="A32" s="266" t="s">
        <v>185</v>
      </c>
      <c r="C32" s="285">
        <v>-3</v>
      </c>
      <c r="D32" s="97"/>
      <c r="E32" s="285">
        <v>0</v>
      </c>
      <c r="F32" s="198"/>
    </row>
    <row r="33" spans="1:6" ht="14.25" customHeight="1">
      <c r="A33" s="103" t="s">
        <v>51</v>
      </c>
      <c r="B33" s="37">
        <v>11</v>
      </c>
      <c r="C33" s="286">
        <f>SUM(C30:C32)</f>
        <v>550</v>
      </c>
      <c r="D33" s="144"/>
      <c r="E33" s="286">
        <f>SUM(E30:E32)</f>
        <v>-340</v>
      </c>
      <c r="F33" s="199"/>
    </row>
    <row r="34" spans="1:6" ht="14.25" customHeight="1">
      <c r="A34" s="103"/>
      <c r="C34" s="247"/>
      <c r="D34" s="104"/>
      <c r="E34" s="247"/>
      <c r="F34" s="199"/>
    </row>
    <row r="35" spans="1:6" ht="15.75" thickBot="1">
      <c r="A35" s="103" t="s">
        <v>52</v>
      </c>
      <c r="B35" s="120"/>
      <c r="C35" s="216">
        <f>C33+C26</f>
        <v>37671</v>
      </c>
      <c r="D35" s="118"/>
      <c r="E35" s="216">
        <f>E33+E26</f>
        <v>23278</v>
      </c>
      <c r="F35" s="200"/>
    </row>
    <row r="36" spans="1:6" ht="9.75" customHeight="1" thickTop="1">
      <c r="A36" s="105"/>
      <c r="B36" s="120"/>
      <c r="C36" s="268"/>
      <c r="D36" s="118"/>
      <c r="E36" s="268"/>
      <c r="F36" s="125"/>
    </row>
    <row r="37" spans="1:6" ht="9.75" customHeight="1">
      <c r="A37" s="105"/>
      <c r="B37" s="120"/>
      <c r="C37" s="268"/>
      <c r="D37" s="118"/>
      <c r="E37" s="268"/>
      <c r="F37" s="125"/>
    </row>
    <row r="38" spans="1:6" ht="15">
      <c r="A38" s="40" t="s">
        <v>53</v>
      </c>
      <c r="B38" s="37">
        <v>25</v>
      </c>
      <c r="C38" s="148">
        <f>'[2]28 е'!$D$10</f>
        <v>0.305979182386796</v>
      </c>
      <c r="D38" s="248"/>
      <c r="E38" s="148">
        <v>0.19</v>
      </c>
      <c r="F38" s="148"/>
    </row>
    <row r="39" spans="1:5" ht="15">
      <c r="A39" s="53"/>
      <c r="C39" s="148"/>
      <c r="D39" s="248"/>
      <c r="E39" s="148"/>
    </row>
    <row r="40" spans="1:5" ht="15">
      <c r="A40" s="271" t="s">
        <v>171</v>
      </c>
      <c r="B40" s="37">
        <v>25</v>
      </c>
      <c r="C40" s="148">
        <v>0.3</v>
      </c>
      <c r="D40" s="248"/>
      <c r="E40" s="148">
        <v>0.2</v>
      </c>
    </row>
    <row r="41" spans="1:4" ht="15">
      <c r="A41" s="53"/>
      <c r="D41" s="145"/>
    </row>
    <row r="42" spans="1:3" ht="15">
      <c r="A42" s="228" t="s">
        <v>186</v>
      </c>
      <c r="C42" s="139"/>
    </row>
    <row r="43" spans="1:3" ht="15">
      <c r="A43" s="96"/>
      <c r="C43" s="139"/>
    </row>
    <row r="44" spans="1:3" ht="15">
      <c r="A44" s="96"/>
      <c r="C44" s="139"/>
    </row>
    <row r="46" spans="1:3" ht="15">
      <c r="A46" s="76" t="s">
        <v>196</v>
      </c>
      <c r="C46" s="36"/>
    </row>
    <row r="47" ht="15">
      <c r="A47" s="72" t="s">
        <v>197</v>
      </c>
    </row>
    <row r="48" ht="15">
      <c r="A48" s="72"/>
    </row>
    <row r="49" ht="15">
      <c r="A49" s="13" t="s">
        <v>54</v>
      </c>
    </row>
    <row r="50" ht="15">
      <c r="A50" s="72" t="s">
        <v>13</v>
      </c>
    </row>
    <row r="51" ht="15">
      <c r="A51" s="72"/>
    </row>
    <row r="52" ht="15">
      <c r="A52" s="77" t="s">
        <v>14</v>
      </c>
    </row>
    <row r="53" ht="15">
      <c r="A53" s="72" t="s">
        <v>55</v>
      </c>
    </row>
    <row r="54" ht="15">
      <c r="A54" s="135"/>
    </row>
    <row r="55" ht="15">
      <c r="A55" s="135"/>
    </row>
    <row r="56" ht="15">
      <c r="A56" s="135"/>
    </row>
    <row r="57" ht="15">
      <c r="A57" s="223"/>
    </row>
    <row r="58" spans="1:2" ht="15">
      <c r="A58" s="137"/>
      <c r="B58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="80" zoomScaleSheetLayoutView="80" zoomScalePageLayoutView="0" workbookViewId="0" topLeftCell="A1">
      <selection activeCell="B69" sqref="B69"/>
    </sheetView>
  </sheetViews>
  <sheetFormatPr defaultColWidth="8.8515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00390625" style="0" customWidth="1"/>
    <col min="6" max="6" width="3.421875" style="0" bestFit="1" customWidth="1"/>
  </cols>
  <sheetData>
    <row r="1" spans="1:6" ht="14.25">
      <c r="A1" s="1" t="str">
        <f>'[1]SFP'!A1</f>
        <v>"SOPHARMA" AD</v>
      </c>
      <c r="B1" s="79"/>
      <c r="C1" s="79"/>
      <c r="D1" s="79"/>
      <c r="E1" s="32"/>
      <c r="F1" s="32"/>
    </row>
    <row r="2" spans="1:6" ht="14.25">
      <c r="A2" s="33" t="s">
        <v>151</v>
      </c>
      <c r="B2" s="80"/>
      <c r="C2" s="80"/>
      <c r="D2" s="80"/>
      <c r="E2" s="33"/>
      <c r="F2" s="33"/>
    </row>
    <row r="3" spans="1:6" ht="15">
      <c r="A3" s="33" t="s">
        <v>187</v>
      </c>
      <c r="B3" s="81"/>
      <c r="C3" s="81"/>
      <c r="D3" s="81"/>
      <c r="E3" s="18"/>
      <c r="F3" s="18"/>
    </row>
    <row r="4" spans="1:6" ht="26.25" customHeight="1">
      <c r="A4" s="86"/>
      <c r="B4" s="300" t="s">
        <v>32</v>
      </c>
      <c r="C4" s="301" t="s">
        <v>188</v>
      </c>
      <c r="D4" s="84"/>
      <c r="E4" s="301" t="s">
        <v>152</v>
      </c>
      <c r="F4" s="146"/>
    </row>
    <row r="5" spans="2:6" ht="12" customHeight="1">
      <c r="B5" s="300"/>
      <c r="C5" s="302"/>
      <c r="D5" s="84"/>
      <c r="E5" s="302"/>
      <c r="F5" s="177"/>
    </row>
    <row r="6" spans="2:6" ht="15.75" customHeight="1">
      <c r="B6" s="109"/>
      <c r="C6" s="141"/>
      <c r="D6" s="84"/>
      <c r="E6" s="141"/>
      <c r="F6" s="178"/>
    </row>
    <row r="7" spans="1:6" ht="14.25">
      <c r="A7" s="33" t="s">
        <v>56</v>
      </c>
      <c r="B7" s="38"/>
      <c r="C7" s="38"/>
      <c r="D7" s="38"/>
      <c r="E7" s="38"/>
      <c r="F7" s="38"/>
    </row>
    <row r="8" spans="1:6" ht="14.25">
      <c r="A8" s="33" t="s">
        <v>57</v>
      </c>
      <c r="B8" s="35"/>
      <c r="C8" s="35"/>
      <c r="D8" s="35"/>
      <c r="E8" s="35"/>
      <c r="F8" s="35"/>
    </row>
    <row r="9" spans="1:6" ht="15">
      <c r="A9" s="18" t="s">
        <v>58</v>
      </c>
      <c r="B9" s="41">
        <v>12</v>
      </c>
      <c r="C9" s="149">
        <v>209325</v>
      </c>
      <c r="D9" s="41"/>
      <c r="E9" s="149">
        <f>217834+60</f>
        <v>217894</v>
      </c>
      <c r="F9" s="63"/>
    </row>
    <row r="10" spans="1:6" ht="15">
      <c r="A10" s="23" t="s">
        <v>59</v>
      </c>
      <c r="B10" s="41">
        <v>13</v>
      </c>
      <c r="C10" s="149">
        <v>4461</v>
      </c>
      <c r="D10" s="41"/>
      <c r="E10" s="149">
        <v>4247</v>
      </c>
      <c r="F10" s="63"/>
    </row>
    <row r="11" spans="1:6" ht="15">
      <c r="A11" s="18" t="s">
        <v>60</v>
      </c>
      <c r="B11" s="41">
        <v>14</v>
      </c>
      <c r="C11" s="149">
        <v>49487</v>
      </c>
      <c r="D11" s="41"/>
      <c r="E11" s="149">
        <v>49267</v>
      </c>
      <c r="F11" s="63"/>
    </row>
    <row r="12" spans="1:6" ht="15">
      <c r="A12" s="23" t="s">
        <v>61</v>
      </c>
      <c r="B12" s="41">
        <v>15</v>
      </c>
      <c r="C12" s="149">
        <v>90777</v>
      </c>
      <c r="D12" s="41"/>
      <c r="E12" s="149">
        <v>90235</v>
      </c>
      <c r="F12" s="63"/>
    </row>
    <row r="13" spans="1:6" ht="15">
      <c r="A13" s="23" t="s">
        <v>62</v>
      </c>
      <c r="B13" s="41">
        <v>16</v>
      </c>
      <c r="C13" s="149">
        <v>69468</v>
      </c>
      <c r="D13" s="41"/>
      <c r="E13" s="149">
        <f>70965-1593</f>
        <v>69372</v>
      </c>
      <c r="F13" s="63"/>
    </row>
    <row r="14" spans="1:6" ht="15">
      <c r="A14" s="150" t="s">
        <v>63</v>
      </c>
      <c r="B14" s="41">
        <v>17</v>
      </c>
      <c r="C14" s="149">
        <v>6270</v>
      </c>
      <c r="D14" s="41"/>
      <c r="E14" s="149">
        <v>4706</v>
      </c>
      <c r="F14" s="63"/>
    </row>
    <row r="15" spans="1:6" ht="15">
      <c r="A15" s="116" t="s">
        <v>64</v>
      </c>
      <c r="B15" s="41">
        <v>18</v>
      </c>
      <c r="C15" s="149">
        <v>72179</v>
      </c>
      <c r="D15" s="41"/>
      <c r="E15" s="149">
        <v>67471</v>
      </c>
      <c r="F15" s="175"/>
    </row>
    <row r="16" spans="1:6" ht="15">
      <c r="A16" s="116" t="s">
        <v>65</v>
      </c>
      <c r="B16" s="41">
        <v>19</v>
      </c>
      <c r="C16" s="149">
        <v>3458</v>
      </c>
      <c r="D16" s="41"/>
      <c r="E16" s="149">
        <v>3526</v>
      </c>
      <c r="F16" s="175"/>
    </row>
    <row r="17" spans="1:9" ht="15">
      <c r="A17" s="15"/>
      <c r="B17" s="129"/>
      <c r="C17" s="65">
        <f>SUM(C9:C16)</f>
        <v>505425</v>
      </c>
      <c r="D17" s="35"/>
      <c r="E17" s="65">
        <f>SUM(E9:E16)</f>
        <v>506718</v>
      </c>
      <c r="F17" s="66"/>
      <c r="I17" s="146" t="s">
        <v>1</v>
      </c>
    </row>
    <row r="18" spans="1:6" ht="14.25" customHeight="1">
      <c r="A18" s="33" t="s">
        <v>66</v>
      </c>
      <c r="B18" s="35"/>
      <c r="C18" s="64"/>
      <c r="D18" s="35"/>
      <c r="E18" s="64"/>
      <c r="F18" s="64"/>
    </row>
    <row r="19" spans="1:6" ht="15">
      <c r="A19" s="18" t="s">
        <v>67</v>
      </c>
      <c r="B19" s="41">
        <v>20</v>
      </c>
      <c r="C19" s="63">
        <v>107225</v>
      </c>
      <c r="D19" s="41"/>
      <c r="E19" s="63">
        <v>82618</v>
      </c>
      <c r="F19" s="63"/>
    </row>
    <row r="20" spans="1:6" ht="15">
      <c r="A20" s="18" t="s">
        <v>68</v>
      </c>
      <c r="B20" s="41">
        <v>21</v>
      </c>
      <c r="C20" s="63">
        <v>88194</v>
      </c>
      <c r="D20" s="176"/>
      <c r="E20" s="63">
        <f>74659+23</f>
        <v>74682</v>
      </c>
      <c r="F20" s="175"/>
    </row>
    <row r="21" spans="1:6" ht="15">
      <c r="A21" s="18" t="s">
        <v>69</v>
      </c>
      <c r="B21" s="41">
        <v>22</v>
      </c>
      <c r="C21" s="63">
        <v>27351</v>
      </c>
      <c r="D21" s="41"/>
      <c r="E21" s="63">
        <f>19828-1733</f>
        <v>18095</v>
      </c>
      <c r="F21" s="175"/>
    </row>
    <row r="22" spans="1:6" ht="15">
      <c r="A22" s="15" t="s">
        <v>70</v>
      </c>
      <c r="B22" s="41" t="s">
        <v>174</v>
      </c>
      <c r="C22" s="63">
        <v>11177</v>
      </c>
      <c r="D22" s="41"/>
      <c r="E22" s="63">
        <v>8317</v>
      </c>
      <c r="F22" s="175"/>
    </row>
    <row r="23" spans="1:6" ht="15">
      <c r="A23" s="15" t="s">
        <v>71</v>
      </c>
      <c r="B23" s="41" t="s">
        <v>175</v>
      </c>
      <c r="C23" s="63">
        <v>5416</v>
      </c>
      <c r="D23" s="41"/>
      <c r="E23" s="63">
        <v>6057</v>
      </c>
      <c r="F23" s="63"/>
    </row>
    <row r="24" spans="1:6" ht="15">
      <c r="A24" s="18" t="s">
        <v>72</v>
      </c>
      <c r="B24" s="41">
        <v>24</v>
      </c>
      <c r="C24" s="63">
        <v>5012</v>
      </c>
      <c r="D24" s="41"/>
      <c r="E24" s="63">
        <v>4761</v>
      </c>
      <c r="F24" s="63"/>
    </row>
    <row r="25" spans="1:6" ht="14.25">
      <c r="A25" s="33"/>
      <c r="B25" s="35"/>
      <c r="C25" s="65">
        <f>SUM(C19:C24)</f>
        <v>244375</v>
      </c>
      <c r="D25" s="35"/>
      <c r="E25" s="65">
        <f>SUM(E19:E24)</f>
        <v>194530</v>
      </c>
      <c r="F25" s="66"/>
    </row>
    <row r="26" spans="1:6" ht="8.25" customHeight="1">
      <c r="A26" s="33"/>
      <c r="B26" s="35"/>
      <c r="C26" s="66"/>
      <c r="D26" s="35"/>
      <c r="E26" s="66"/>
      <c r="F26" s="66"/>
    </row>
    <row r="27" spans="1:6" ht="15.75" customHeight="1" thickBot="1">
      <c r="A27" s="33" t="s">
        <v>73</v>
      </c>
      <c r="B27" s="129"/>
      <c r="C27" s="67">
        <f>SUM(C17+C25)</f>
        <v>749800</v>
      </c>
      <c r="D27" s="35"/>
      <c r="E27" s="67">
        <f>SUM(E17+E25)</f>
        <v>701248</v>
      </c>
      <c r="F27" s="66"/>
    </row>
    <row r="28" spans="1:6" ht="10.5" customHeight="1" thickTop="1">
      <c r="A28" s="18"/>
      <c r="B28" s="41"/>
      <c r="C28" s="64"/>
      <c r="D28" s="41"/>
      <c r="E28" s="64"/>
      <c r="F28" s="64"/>
    </row>
    <row r="29" spans="1:6" ht="15.75" customHeight="1">
      <c r="A29" s="33" t="s">
        <v>74</v>
      </c>
      <c r="B29" s="38"/>
      <c r="C29" s="87"/>
      <c r="D29" s="38"/>
      <c r="E29" s="87"/>
      <c r="F29" s="87"/>
    </row>
    <row r="30" spans="1:6" ht="17.25" customHeight="1">
      <c r="A30" s="33" t="s">
        <v>75</v>
      </c>
      <c r="B30" s="38"/>
      <c r="C30" s="87"/>
      <c r="D30" s="38"/>
      <c r="E30" s="87"/>
      <c r="F30" s="87"/>
    </row>
    <row r="31" spans="1:6" ht="15">
      <c r="A31" s="18" t="s">
        <v>76</v>
      </c>
      <c r="B31" s="75"/>
      <c r="C31" s="287">
        <v>134798</v>
      </c>
      <c r="D31" s="75"/>
      <c r="E31" s="287">
        <v>134798</v>
      </c>
      <c r="F31" s="115"/>
    </row>
    <row r="32" spans="1:7" ht="15">
      <c r="A32" s="18" t="s">
        <v>77</v>
      </c>
      <c r="B32" s="75"/>
      <c r="C32" s="287">
        <v>-52203</v>
      </c>
      <c r="D32" s="75"/>
      <c r="E32" s="287">
        <v>-52203</v>
      </c>
      <c r="F32" s="115"/>
      <c r="G32" s="99"/>
    </row>
    <row r="33" spans="1:6" ht="15">
      <c r="A33" s="18" t="s">
        <v>78</v>
      </c>
      <c r="B33" s="75"/>
      <c r="C33" s="287">
        <v>425426</v>
      </c>
      <c r="D33" s="75"/>
      <c r="E33" s="287">
        <v>461449</v>
      </c>
      <c r="F33" s="115"/>
    </row>
    <row r="34" spans="1:6" ht="15">
      <c r="A34" s="243" t="s">
        <v>80</v>
      </c>
      <c r="B34" s="75"/>
      <c r="C34" s="287">
        <v>12480</v>
      </c>
      <c r="D34" s="75"/>
      <c r="E34" s="287">
        <v>12488</v>
      </c>
      <c r="F34" s="115"/>
    </row>
    <row r="35" spans="1:6" ht="15">
      <c r="A35" s="18" t="s">
        <v>79</v>
      </c>
      <c r="B35" s="75"/>
      <c r="C35" s="288">
        <v>44746</v>
      </c>
      <c r="D35" s="75"/>
      <c r="E35" s="288">
        <f>43849-6</f>
        <v>43843</v>
      </c>
      <c r="F35" s="175"/>
    </row>
    <row r="36" spans="1:6" ht="14.25">
      <c r="A36" s="33"/>
      <c r="B36" s="38">
        <v>25</v>
      </c>
      <c r="C36" s="289">
        <f>SUM(C31:C35)</f>
        <v>565247</v>
      </c>
      <c r="D36" s="41"/>
      <c r="E36" s="273">
        <f>SUM(E31:E35)</f>
        <v>600375</v>
      </c>
      <c r="F36" s="69"/>
    </row>
    <row r="37" spans="1:6" ht="14.25">
      <c r="A37" s="33" t="s">
        <v>81</v>
      </c>
      <c r="B37" s="35"/>
      <c r="C37" s="75"/>
      <c r="D37" s="75"/>
      <c r="E37" s="75"/>
      <c r="F37" s="75"/>
    </row>
    <row r="38" spans="1:6" ht="15">
      <c r="A38" s="33" t="s">
        <v>82</v>
      </c>
      <c r="B38" s="75"/>
      <c r="C38" s="75"/>
      <c r="D38" s="75"/>
      <c r="E38" s="75"/>
      <c r="F38" s="64"/>
    </row>
    <row r="39" spans="1:6" ht="15">
      <c r="A39" s="18" t="s">
        <v>83</v>
      </c>
      <c r="B39" s="75">
        <v>26</v>
      </c>
      <c r="C39" s="290">
        <v>0</v>
      </c>
      <c r="D39" s="75"/>
      <c r="E39" s="291">
        <v>0</v>
      </c>
      <c r="F39" s="115"/>
    </row>
    <row r="40" spans="1:6" ht="15">
      <c r="A40" s="23" t="s">
        <v>84</v>
      </c>
      <c r="B40" s="75">
        <v>27</v>
      </c>
      <c r="C40" s="63">
        <v>4485</v>
      </c>
      <c r="D40" s="75"/>
      <c r="E40" s="63">
        <v>4728</v>
      </c>
      <c r="F40" s="175"/>
    </row>
    <row r="41" spans="1:6" ht="15">
      <c r="A41" s="121" t="s">
        <v>85</v>
      </c>
      <c r="B41" s="75">
        <v>28</v>
      </c>
      <c r="C41" s="63">
        <v>3377</v>
      </c>
      <c r="D41" s="75"/>
      <c r="E41" s="63">
        <v>3587</v>
      </c>
      <c r="F41" s="115"/>
    </row>
    <row r="42" spans="1:6" ht="15">
      <c r="A42" s="121" t="s">
        <v>162</v>
      </c>
      <c r="B42" s="75">
        <v>29</v>
      </c>
      <c r="C42" s="63">
        <v>15629</v>
      </c>
      <c r="D42" s="75"/>
      <c r="E42" s="63">
        <v>14739</v>
      </c>
      <c r="F42" s="115"/>
    </row>
    <row r="43" spans="1:6" ht="15">
      <c r="A43" s="121" t="s">
        <v>153</v>
      </c>
      <c r="B43" s="75">
        <v>30</v>
      </c>
      <c r="C43" s="63">
        <v>916</v>
      </c>
      <c r="E43" s="63">
        <v>594</v>
      </c>
      <c r="F43" s="115"/>
    </row>
    <row r="44" spans="1:7" ht="15">
      <c r="A44" s="18" t="s">
        <v>154</v>
      </c>
      <c r="B44" s="75">
        <v>31</v>
      </c>
      <c r="C44" s="63">
        <v>4460</v>
      </c>
      <c r="D44" s="75"/>
      <c r="E44" s="63">
        <v>4192</v>
      </c>
      <c r="F44" s="115"/>
      <c r="G44" s="99"/>
    </row>
    <row r="45" spans="1:6" ht="15">
      <c r="A45" s="15"/>
      <c r="B45" s="35"/>
      <c r="C45" s="68">
        <f>SUM(C39:C44)</f>
        <v>28867</v>
      </c>
      <c r="D45" s="35"/>
      <c r="E45" s="68">
        <f>SUM(E39:E44)</f>
        <v>27840</v>
      </c>
      <c r="F45" s="69"/>
    </row>
    <row r="46" spans="1:6" ht="6.75" customHeight="1">
      <c r="A46" s="15"/>
      <c r="B46" s="35"/>
      <c r="C46" s="69"/>
      <c r="D46" s="35"/>
      <c r="E46" s="69"/>
      <c r="F46" s="69"/>
    </row>
    <row r="47" spans="1:6" ht="15">
      <c r="A47" s="33" t="s">
        <v>86</v>
      </c>
      <c r="B47" s="89"/>
      <c r="C47" s="89"/>
      <c r="D47" s="89"/>
      <c r="E47" s="89"/>
      <c r="F47" s="90"/>
    </row>
    <row r="48" spans="1:6" ht="15">
      <c r="A48" s="24" t="s">
        <v>87</v>
      </c>
      <c r="B48" s="41">
        <v>32</v>
      </c>
      <c r="C48" s="292">
        <v>42061</v>
      </c>
      <c r="D48" s="207"/>
      <c r="E48" s="292">
        <f>5+11729</f>
        <v>11734</v>
      </c>
      <c r="F48" s="115"/>
    </row>
    <row r="49" spans="1:6" ht="15">
      <c r="A49" s="24" t="s">
        <v>88</v>
      </c>
      <c r="B49" s="41">
        <v>33</v>
      </c>
      <c r="C49" s="63">
        <v>17031</v>
      </c>
      <c r="D49" s="41"/>
      <c r="E49" s="63">
        <f>41764-1733</f>
        <v>40031</v>
      </c>
      <c r="F49" s="115"/>
    </row>
    <row r="50" spans="1:6" ht="15">
      <c r="A50" s="24" t="s">
        <v>89</v>
      </c>
      <c r="B50" s="41">
        <v>34</v>
      </c>
      <c r="C50" s="63">
        <v>52050</v>
      </c>
      <c r="D50" s="41"/>
      <c r="E50" s="63">
        <v>2632</v>
      </c>
      <c r="F50" s="115"/>
    </row>
    <row r="51" spans="1:6" ht="15">
      <c r="A51" s="24" t="s">
        <v>90</v>
      </c>
      <c r="B51" s="41">
        <v>35</v>
      </c>
      <c r="C51" s="63">
        <v>4249</v>
      </c>
      <c r="D51" s="41"/>
      <c r="E51" s="63">
        <f>879+6</f>
        <v>885</v>
      </c>
      <c r="F51" s="115"/>
    </row>
    <row r="52" spans="1:6" ht="16.5" customHeight="1">
      <c r="A52" s="52" t="s">
        <v>91</v>
      </c>
      <c r="B52" s="41">
        <v>36</v>
      </c>
      <c r="C52" s="63">
        <v>10390</v>
      </c>
      <c r="D52" s="41"/>
      <c r="E52" s="63">
        <v>9410</v>
      </c>
      <c r="F52" s="115"/>
    </row>
    <row r="53" spans="1:6" ht="15">
      <c r="A53" s="24" t="s">
        <v>92</v>
      </c>
      <c r="B53" s="41">
        <v>37</v>
      </c>
      <c r="C53" s="63">
        <v>29905</v>
      </c>
      <c r="D53" s="41"/>
      <c r="E53" s="63">
        <v>8341</v>
      </c>
      <c r="F53" s="175"/>
    </row>
    <row r="54" spans="1:6" ht="14.25">
      <c r="A54" s="33"/>
      <c r="B54" s="35"/>
      <c r="C54" s="68">
        <f>SUM(C48:C53)</f>
        <v>155686</v>
      </c>
      <c r="D54" s="35"/>
      <c r="E54" s="68">
        <f>SUM(E48:E53)</f>
        <v>73033</v>
      </c>
      <c r="F54" s="69"/>
    </row>
    <row r="55" spans="1:6" ht="6.75" customHeight="1">
      <c r="A55" s="33"/>
      <c r="B55" s="35"/>
      <c r="C55" s="69"/>
      <c r="D55" s="35"/>
      <c r="E55" s="69"/>
      <c r="F55" s="69"/>
    </row>
    <row r="56" spans="1:6" ht="14.25">
      <c r="A56" s="88" t="s">
        <v>93</v>
      </c>
      <c r="B56" s="35"/>
      <c r="C56" s="70">
        <f>C45+C54</f>
        <v>184553</v>
      </c>
      <c r="D56" s="35"/>
      <c r="E56" s="70">
        <f>E45+E54</f>
        <v>100873</v>
      </c>
      <c r="F56" s="69"/>
    </row>
    <row r="57" spans="1:6" ht="5.25" customHeight="1">
      <c r="A57" s="91"/>
      <c r="B57" s="35"/>
      <c r="C57" s="69"/>
      <c r="D57" s="35"/>
      <c r="E57" s="69"/>
      <c r="F57" s="69"/>
    </row>
    <row r="58" spans="1:6" ht="15" thickBot="1">
      <c r="A58" s="33" t="s">
        <v>94</v>
      </c>
      <c r="B58" s="35"/>
      <c r="C58" s="71">
        <f>C36+C56</f>
        <v>749800</v>
      </c>
      <c r="D58" s="35"/>
      <c r="E58" s="71">
        <f>E36+E56</f>
        <v>701248</v>
      </c>
      <c r="F58" s="69"/>
    </row>
    <row r="59" spans="1:6" ht="7.5" customHeight="1" thickTop="1">
      <c r="A59" s="18"/>
      <c r="B59" s="41"/>
      <c r="C59" s="117"/>
      <c r="D59" s="41"/>
      <c r="E59" s="117"/>
      <c r="F59" s="117"/>
    </row>
    <row r="60" spans="1:6" ht="17.25" customHeight="1">
      <c r="A60" s="18"/>
      <c r="B60" s="41"/>
      <c r="C60" s="117"/>
      <c r="D60" s="41"/>
      <c r="E60" s="117"/>
      <c r="F60" s="117"/>
    </row>
    <row r="61" spans="1:6" ht="15" customHeight="1">
      <c r="A61" s="94" t="str">
        <f>'IS'!A42</f>
        <v>The accompanying notes on pages 5 to 135 from an integral part of the individual financial statements.</v>
      </c>
      <c r="B61" s="95"/>
      <c r="C61" s="134"/>
      <c r="D61" s="134"/>
      <c r="E61" s="134"/>
      <c r="F61" s="134"/>
    </row>
    <row r="62" spans="1:6" ht="11.25" customHeight="1">
      <c r="A62" s="94"/>
      <c r="B62" s="95"/>
      <c r="C62" s="134"/>
      <c r="D62" s="134"/>
      <c r="E62" s="134"/>
      <c r="F62" s="134"/>
    </row>
    <row r="63" spans="1:6" s="14" customFormat="1" ht="15">
      <c r="A63" s="76" t="s">
        <v>196</v>
      </c>
      <c r="B63" s="37"/>
      <c r="C63" s="131"/>
      <c r="D63" s="37"/>
      <c r="E63" s="131"/>
      <c r="F63" s="130"/>
    </row>
    <row r="64" spans="1:6" s="14" customFormat="1" ht="15">
      <c r="A64" s="72" t="s">
        <v>197</v>
      </c>
      <c r="B64" s="37"/>
      <c r="C64" s="37"/>
      <c r="D64" s="37"/>
      <c r="E64" s="130"/>
      <c r="F64" s="130"/>
    </row>
    <row r="65" spans="1:6" s="14" customFormat="1" ht="6" customHeight="1">
      <c r="A65" s="72"/>
      <c r="B65" s="37"/>
      <c r="C65" s="37"/>
      <c r="D65" s="37"/>
      <c r="E65" s="37"/>
      <c r="F65" s="37"/>
    </row>
    <row r="66" spans="1:6" s="14" customFormat="1" ht="13.5" customHeight="1">
      <c r="A66" s="13" t="str">
        <f>'IS'!A49</f>
        <v>Finance Director: </v>
      </c>
      <c r="B66" s="37"/>
      <c r="C66" s="37"/>
      <c r="D66" s="37"/>
      <c r="E66" s="37"/>
      <c r="F66" s="37"/>
    </row>
    <row r="67" spans="1:6" s="14" customFormat="1" ht="12.75" customHeight="1">
      <c r="A67" s="72" t="str">
        <f>'IS'!A50</f>
        <v>Boris Borisov</v>
      </c>
      <c r="B67" s="37"/>
      <c r="C67" s="37"/>
      <c r="D67" s="37"/>
      <c r="E67" s="130"/>
      <c r="F67" s="130"/>
    </row>
    <row r="68" spans="1:6" s="14" customFormat="1" ht="4.5" customHeight="1">
      <c r="A68" s="72"/>
      <c r="B68" s="37"/>
      <c r="C68" s="37"/>
      <c r="D68" s="37"/>
      <c r="E68" s="37"/>
      <c r="F68" s="37"/>
    </row>
    <row r="69" spans="1:6" s="14" customFormat="1" ht="12" customHeight="1">
      <c r="A69" s="77" t="s">
        <v>14</v>
      </c>
      <c r="B69" s="37"/>
      <c r="C69" s="37"/>
      <c r="D69" s="37"/>
      <c r="E69" s="37"/>
      <c r="F69" s="37"/>
    </row>
    <row r="70" spans="1:6" s="14" customFormat="1" ht="14.25" customHeight="1">
      <c r="A70" s="78" t="s">
        <v>95</v>
      </c>
      <c r="B70" s="37"/>
      <c r="C70" s="37"/>
      <c r="D70" s="37"/>
      <c r="E70" s="37"/>
      <c r="F70" s="37"/>
    </row>
    <row r="71" spans="1:6" s="14" customFormat="1" ht="12.75" customHeight="1">
      <c r="A71" s="221"/>
      <c r="B71" s="37"/>
      <c r="C71" s="37"/>
      <c r="D71" s="37"/>
      <c r="E71" s="37"/>
      <c r="F71" s="37"/>
    </row>
    <row r="72" ht="12.75">
      <c r="A72" s="222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SheetLayoutView="100" zoomScalePageLayoutView="0" workbookViewId="0" topLeftCell="A1">
      <selection activeCell="A56" sqref="A56:A57"/>
    </sheetView>
  </sheetViews>
  <sheetFormatPr defaultColWidth="2.421875" defaultRowHeight="12.75"/>
  <cols>
    <col min="1" max="1" width="65.14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421875" style="4" customWidth="1"/>
    <col min="27" max="16384" width="2.421875" style="4" customWidth="1"/>
  </cols>
  <sheetData>
    <row r="1" spans="1:5" s="2" customFormat="1" ht="15">
      <c r="A1" s="1" t="str">
        <f>'[1]SFP'!A1</f>
        <v>"SOPHARMA" AD</v>
      </c>
      <c r="B1" s="186"/>
      <c r="C1" s="186"/>
      <c r="D1" s="186"/>
      <c r="E1" s="186"/>
    </row>
    <row r="2" spans="1:5" s="3" customFormat="1" ht="14.25" customHeight="1">
      <c r="A2" s="244" t="s">
        <v>155</v>
      </c>
      <c r="B2" s="44"/>
      <c r="C2" s="226"/>
      <c r="D2" s="44"/>
      <c r="E2" s="44"/>
    </row>
    <row r="3" spans="1:5" s="3" customFormat="1" ht="15">
      <c r="A3" s="82" t="str">
        <f>'IS'!A3</f>
        <v>for the period ended on 30 June 2023</v>
      </c>
      <c r="B3" s="44"/>
      <c r="C3" s="44"/>
      <c r="D3" s="44"/>
      <c r="E3" s="44"/>
    </row>
    <row r="4" spans="1:5" ht="17.25" customHeight="1">
      <c r="A4" s="303" t="s">
        <v>32</v>
      </c>
      <c r="B4" s="303"/>
      <c r="C4" s="56">
        <v>2023</v>
      </c>
      <c r="D4" s="59"/>
      <c r="E4" s="56">
        <v>2022</v>
      </c>
    </row>
    <row r="5" spans="1:5" ht="14.25" customHeight="1">
      <c r="A5" s="45"/>
      <c r="B5" s="12"/>
      <c r="C5" s="42" t="s">
        <v>0</v>
      </c>
      <c r="D5" s="12"/>
      <c r="E5" s="42" t="s">
        <v>0</v>
      </c>
    </row>
    <row r="6" spans="1:5" ht="15">
      <c r="A6" s="43" t="s">
        <v>96</v>
      </c>
      <c r="B6" s="46"/>
      <c r="C6" s="47"/>
      <c r="D6" s="46"/>
      <c r="E6" s="47"/>
    </row>
    <row r="7" spans="1:5" ht="15">
      <c r="A7" s="48" t="s">
        <v>97</v>
      </c>
      <c r="B7" s="46"/>
      <c r="C7" s="73">
        <v>100691</v>
      </c>
      <c r="D7" s="46"/>
      <c r="E7" s="73">
        <v>129535</v>
      </c>
    </row>
    <row r="8" spans="1:5" ht="15">
      <c r="A8" s="48" t="s">
        <v>98</v>
      </c>
      <c r="B8" s="46"/>
      <c r="C8" s="73">
        <v>-77574</v>
      </c>
      <c r="D8" s="46"/>
      <c r="E8" s="73">
        <v>-67757</v>
      </c>
    </row>
    <row r="9" spans="1:5" ht="15">
      <c r="A9" s="48" t="s">
        <v>99</v>
      </c>
      <c r="B9" s="46"/>
      <c r="C9" s="73">
        <v>-30750</v>
      </c>
      <c r="D9" s="46"/>
      <c r="E9" s="73">
        <v>-23804</v>
      </c>
    </row>
    <row r="10" spans="1:5" s="6" customFormat="1" ht="15">
      <c r="A10" s="48" t="s">
        <v>100</v>
      </c>
      <c r="B10" s="49"/>
      <c r="C10" s="73">
        <v>-4080</v>
      </c>
      <c r="D10" s="49"/>
      <c r="E10" s="73">
        <v>-3884</v>
      </c>
    </row>
    <row r="11" spans="1:5" s="6" customFormat="1" ht="15">
      <c r="A11" s="48" t="s">
        <v>101</v>
      </c>
      <c r="B11" s="49"/>
      <c r="C11" s="73">
        <v>1629</v>
      </c>
      <c r="D11" s="49"/>
      <c r="E11" s="73">
        <v>850</v>
      </c>
    </row>
    <row r="12" spans="1:5" s="6" customFormat="1" ht="15">
      <c r="A12" s="48" t="s">
        <v>189</v>
      </c>
      <c r="B12" s="49"/>
      <c r="C12" s="73">
        <v>-3205</v>
      </c>
      <c r="D12" s="49"/>
      <c r="E12" s="73">
        <v>-1800</v>
      </c>
    </row>
    <row r="13" spans="1:5" s="6" customFormat="1" ht="15">
      <c r="A13" s="48" t="s">
        <v>102</v>
      </c>
      <c r="B13" s="49"/>
      <c r="C13" s="73">
        <v>-489</v>
      </c>
      <c r="D13" s="49"/>
      <c r="E13" s="73">
        <v>-340</v>
      </c>
    </row>
    <row r="14" spans="1:5" s="6" customFormat="1" ht="15">
      <c r="A14" s="48" t="s">
        <v>103</v>
      </c>
      <c r="B14" s="49"/>
      <c r="C14" s="73">
        <v>-273</v>
      </c>
      <c r="D14" s="49"/>
      <c r="E14" s="73">
        <v>-33</v>
      </c>
    </row>
    <row r="15" spans="1:5" ht="15">
      <c r="A15" s="48" t="s">
        <v>104</v>
      </c>
      <c r="B15" s="49"/>
      <c r="C15" s="73">
        <v>-181</v>
      </c>
      <c r="D15" s="49"/>
      <c r="E15" s="73">
        <v>-149</v>
      </c>
    </row>
    <row r="16" spans="1:5" s="6" customFormat="1" ht="14.25">
      <c r="A16" s="147" t="s">
        <v>105</v>
      </c>
      <c r="B16" s="49"/>
      <c r="C16" s="74">
        <f>SUM(C7:C15)</f>
        <v>-14232</v>
      </c>
      <c r="D16" s="49"/>
      <c r="E16" s="74">
        <f>SUM(E7:E15)</f>
        <v>32618</v>
      </c>
    </row>
    <row r="17" spans="1:5" s="6" customFormat="1" ht="17.25" customHeight="1">
      <c r="A17" s="43"/>
      <c r="B17" s="49"/>
      <c r="C17" s="60"/>
      <c r="D17" s="49"/>
      <c r="E17" s="60"/>
    </row>
    <row r="18" spans="1:5" s="6" customFormat="1" ht="14.25">
      <c r="A18" s="50" t="s">
        <v>106</v>
      </c>
      <c r="B18" s="49"/>
      <c r="C18" s="60"/>
      <c r="D18" s="49"/>
      <c r="E18" s="60"/>
    </row>
    <row r="19" spans="1:5" ht="15">
      <c r="A19" s="48" t="s">
        <v>107</v>
      </c>
      <c r="B19" s="49"/>
      <c r="C19" s="73">
        <f>-10243-1</f>
        <v>-10244</v>
      </c>
      <c r="D19" s="73"/>
      <c r="E19" s="73">
        <v>-5229</v>
      </c>
    </row>
    <row r="20" spans="1:5" ht="15">
      <c r="A20" s="51" t="s">
        <v>108</v>
      </c>
      <c r="B20" s="49"/>
      <c r="C20" s="73">
        <v>5711</v>
      </c>
      <c r="D20" s="73"/>
      <c r="E20" s="73">
        <v>17</v>
      </c>
    </row>
    <row r="21" spans="1:5" ht="15">
      <c r="A21" s="48" t="s">
        <v>109</v>
      </c>
      <c r="B21" s="49"/>
      <c r="C21" s="73">
        <v>-735</v>
      </c>
      <c r="D21" s="73"/>
      <c r="E21" s="73">
        <v>-63</v>
      </c>
    </row>
    <row r="22" spans="1:5" ht="15">
      <c r="A22" s="48" t="s">
        <v>111</v>
      </c>
      <c r="B22" s="49"/>
      <c r="C22" s="73">
        <v>-43</v>
      </c>
      <c r="D22" s="73"/>
      <c r="E22" s="73">
        <v>0</v>
      </c>
    </row>
    <row r="23" spans="1:5" ht="15">
      <c r="A23" s="48" t="s">
        <v>110</v>
      </c>
      <c r="B23" s="49"/>
      <c r="C23" s="73">
        <v>-101</v>
      </c>
      <c r="D23" s="73"/>
      <c r="E23" s="73">
        <v>-1041</v>
      </c>
    </row>
    <row r="24" spans="1:5" ht="15">
      <c r="A24" s="293" t="s">
        <v>190</v>
      </c>
      <c r="B24" s="49"/>
      <c r="C24" s="73">
        <v>28</v>
      </c>
      <c r="D24" s="73"/>
      <c r="E24" s="73">
        <v>0</v>
      </c>
    </row>
    <row r="25" spans="1:5" ht="15">
      <c r="A25" s="293" t="s">
        <v>191</v>
      </c>
      <c r="B25" s="49"/>
      <c r="C25" s="73">
        <v>-1345</v>
      </c>
      <c r="D25" s="151"/>
      <c r="E25" s="73">
        <v>-363</v>
      </c>
    </row>
    <row r="26" spans="1:5" ht="15">
      <c r="A26" s="293" t="s">
        <v>192</v>
      </c>
      <c r="B26" s="49"/>
      <c r="C26" s="73">
        <v>301</v>
      </c>
      <c r="D26" s="151"/>
      <c r="E26" s="73">
        <v>595</v>
      </c>
    </row>
    <row r="27" spans="1:5" ht="15">
      <c r="A27" s="48" t="s">
        <v>112</v>
      </c>
      <c r="B27" s="49"/>
      <c r="C27" s="73">
        <v>-544</v>
      </c>
      <c r="D27" s="151"/>
      <c r="E27" s="73">
        <v>-3174</v>
      </c>
    </row>
    <row r="28" spans="1:5" s="185" customFormat="1" ht="15">
      <c r="A28" s="48" t="s">
        <v>164</v>
      </c>
      <c r="B28" s="49"/>
      <c r="C28" s="73">
        <v>6</v>
      </c>
      <c r="D28" s="151"/>
      <c r="E28" s="73">
        <v>417</v>
      </c>
    </row>
    <row r="29" spans="1:5" ht="15">
      <c r="A29" s="51" t="s">
        <v>113</v>
      </c>
      <c r="B29" s="49"/>
      <c r="C29" s="73">
        <v>-25142</v>
      </c>
      <c r="D29" s="73"/>
      <c r="E29" s="73">
        <v>-1500</v>
      </c>
    </row>
    <row r="30" spans="1:5" ht="15">
      <c r="A30" s="48" t="s">
        <v>114</v>
      </c>
      <c r="B30" s="49"/>
      <c r="C30" s="73">
        <v>20000</v>
      </c>
      <c r="D30" s="73"/>
      <c r="E30" s="73">
        <v>684</v>
      </c>
    </row>
    <row r="31" spans="1:5" ht="15">
      <c r="A31" s="48" t="s">
        <v>115</v>
      </c>
      <c r="B31" s="49"/>
      <c r="C31" s="73">
        <v>-2740</v>
      </c>
      <c r="D31" s="73"/>
      <c r="E31" s="73">
        <v>0</v>
      </c>
    </row>
    <row r="32" spans="1:5" ht="15">
      <c r="A32" s="48" t="s">
        <v>163</v>
      </c>
      <c r="B32" s="49"/>
      <c r="C32" s="73">
        <v>129</v>
      </c>
      <c r="D32" s="73"/>
      <c r="E32" s="73">
        <v>816</v>
      </c>
    </row>
    <row r="33" spans="1:5" ht="15">
      <c r="A33" s="48" t="s">
        <v>116</v>
      </c>
      <c r="B33" s="49"/>
      <c r="C33" s="73">
        <v>197</v>
      </c>
      <c r="D33" s="73"/>
      <c r="E33" s="73">
        <v>272</v>
      </c>
    </row>
    <row r="34" spans="1:5" ht="15">
      <c r="A34" s="48" t="s">
        <v>117</v>
      </c>
      <c r="B34" s="49"/>
      <c r="C34" s="73">
        <v>112</v>
      </c>
      <c r="D34" s="73"/>
      <c r="E34" s="73">
        <v>134</v>
      </c>
    </row>
    <row r="35" spans="1:5" ht="15">
      <c r="A35" s="147" t="s">
        <v>118</v>
      </c>
      <c r="B35" s="227"/>
      <c r="C35" s="74">
        <f>SUM(C19:C34)</f>
        <v>-14410</v>
      </c>
      <c r="D35" s="49"/>
      <c r="E35" s="74">
        <f>SUM(E19:E34)</f>
        <v>-8435</v>
      </c>
    </row>
    <row r="36" spans="1:5" ht="16.5" customHeight="1">
      <c r="A36" s="48"/>
      <c r="B36" s="49"/>
      <c r="C36" s="60"/>
      <c r="D36" s="49"/>
      <c r="E36" s="60"/>
    </row>
    <row r="37" spans="1:5" ht="13.5" customHeight="1">
      <c r="A37" s="50" t="s">
        <v>119</v>
      </c>
      <c r="B37" s="49"/>
      <c r="C37" s="61"/>
      <c r="D37" s="49"/>
      <c r="E37" s="61"/>
    </row>
    <row r="38" spans="1:5" ht="15">
      <c r="A38" s="245" t="s">
        <v>156</v>
      </c>
      <c r="B38" s="49"/>
      <c r="C38" s="73">
        <v>0</v>
      </c>
      <c r="D38" s="151"/>
      <c r="E38" s="73">
        <v>4106</v>
      </c>
    </row>
    <row r="39" spans="1:5" s="229" customFormat="1" ht="15">
      <c r="A39" s="48" t="s">
        <v>120</v>
      </c>
      <c r="B39" s="49"/>
      <c r="C39" s="73">
        <f>132383-102017</f>
        <v>30366</v>
      </c>
      <c r="D39" s="151"/>
      <c r="E39" s="73">
        <v>-36649</v>
      </c>
    </row>
    <row r="40" spans="1:5" s="229" customFormat="1" ht="15">
      <c r="A40" s="48" t="s">
        <v>77</v>
      </c>
      <c r="B40" s="49"/>
      <c r="C40" s="73">
        <v>0</v>
      </c>
      <c r="D40" s="151"/>
      <c r="E40" s="73">
        <v>-1918</v>
      </c>
    </row>
    <row r="41" spans="1:5" ht="15">
      <c r="A41" s="48" t="s">
        <v>168</v>
      </c>
      <c r="B41" s="49"/>
      <c r="C41" s="73">
        <v>-5</v>
      </c>
      <c r="D41" s="151"/>
      <c r="E41" s="73">
        <v>-7</v>
      </c>
    </row>
    <row r="42" spans="1:5" ht="15">
      <c r="A42" s="48" t="s">
        <v>176</v>
      </c>
      <c r="B42" s="49"/>
      <c r="C42" s="73">
        <v>-964</v>
      </c>
      <c r="D42" s="151"/>
      <c r="E42" s="73">
        <v>-552</v>
      </c>
    </row>
    <row r="43" spans="1:5" ht="15">
      <c r="A43" s="48" t="s">
        <v>121</v>
      </c>
      <c r="B43" s="49"/>
      <c r="C43" s="73">
        <v>-532</v>
      </c>
      <c r="D43" s="151"/>
      <c r="E43" s="73">
        <v>-431</v>
      </c>
    </row>
    <row r="44" spans="1:5" ht="15">
      <c r="A44" s="202" t="s">
        <v>177</v>
      </c>
      <c r="B44" s="49"/>
      <c r="C44" s="73">
        <v>36</v>
      </c>
      <c r="D44" s="151"/>
      <c r="E44" s="73">
        <v>16</v>
      </c>
    </row>
    <row r="45" spans="1:5" ht="15">
      <c r="A45" s="202" t="s">
        <v>123</v>
      </c>
      <c r="B45" s="49"/>
      <c r="C45" s="73">
        <v>-8</v>
      </c>
      <c r="D45" s="151"/>
      <c r="E45" s="73">
        <v>103</v>
      </c>
    </row>
    <row r="46" spans="1:5" s="6" customFormat="1" ht="14.25">
      <c r="A46" s="201" t="s">
        <v>122</v>
      </c>
      <c r="B46" s="49"/>
      <c r="C46" s="74">
        <f>SUM(C38:C45)</f>
        <v>28893</v>
      </c>
      <c r="D46" s="49"/>
      <c r="E46" s="74">
        <f>SUM(E38:E45)</f>
        <v>-35332</v>
      </c>
    </row>
    <row r="47" spans="1:5" ht="11.25" customHeight="1">
      <c r="A47" s="202"/>
      <c r="B47" s="49"/>
      <c r="C47" s="73"/>
      <c r="D47" s="49"/>
      <c r="E47" s="73"/>
    </row>
    <row r="48" spans="1:5" s="19" customFormat="1" ht="16.5" customHeight="1">
      <c r="A48" s="203" t="s">
        <v>124</v>
      </c>
      <c r="B48" s="49"/>
      <c r="C48" s="204">
        <f>C16+C35+C46</f>
        <v>251</v>
      </c>
      <c r="D48" s="49"/>
      <c r="E48" s="204">
        <f>E16+E35+E46</f>
        <v>-11149</v>
      </c>
    </row>
    <row r="49" spans="1:5" s="19" customFormat="1" ht="5.25" customHeight="1">
      <c r="A49" s="202"/>
      <c r="B49" s="49"/>
      <c r="C49" s="60"/>
      <c r="D49" s="49"/>
      <c r="E49" s="60"/>
    </row>
    <row r="50" spans="1:5" s="20" customFormat="1" ht="15">
      <c r="A50" s="202" t="s">
        <v>125</v>
      </c>
      <c r="B50" s="49"/>
      <c r="C50" s="73">
        <v>4761</v>
      </c>
      <c r="D50" s="49"/>
      <c r="E50" s="73">
        <v>15618</v>
      </c>
    </row>
    <row r="51" spans="1:5" s="20" customFormat="1" ht="6" customHeight="1">
      <c r="A51" s="202"/>
      <c r="B51" s="49"/>
      <c r="C51" s="205"/>
      <c r="D51" s="49"/>
      <c r="E51" s="205"/>
    </row>
    <row r="52" spans="1:5" ht="15.75" thickBot="1">
      <c r="A52" s="201" t="s">
        <v>169</v>
      </c>
      <c r="B52" s="224">
        <v>24</v>
      </c>
      <c r="C52" s="206">
        <f>C50+C48</f>
        <v>5012</v>
      </c>
      <c r="D52" s="49"/>
      <c r="E52" s="206">
        <f>E50+E48</f>
        <v>4469</v>
      </c>
    </row>
    <row r="53" spans="2:5" ht="12" customHeight="1" thickTop="1">
      <c r="B53" s="46"/>
      <c r="C53" s="60"/>
      <c r="D53" s="49"/>
      <c r="E53" s="60"/>
    </row>
    <row r="54" spans="1:5" ht="15">
      <c r="A54" s="76" t="str">
        <f>SFP!A61</f>
        <v>The accompanying notes on pages 5 to 135 from an integral part of the individual financial statements.</v>
      </c>
      <c r="B54" s="46"/>
      <c r="C54" s="73"/>
      <c r="D54" s="49"/>
      <c r="E54" s="73"/>
    </row>
    <row r="55" spans="1:5" ht="15">
      <c r="A55" s="76"/>
      <c r="B55" s="46"/>
      <c r="C55" s="205"/>
      <c r="D55" s="49"/>
      <c r="E55" s="205"/>
    </row>
    <row r="56" spans="1:5" ht="15">
      <c r="A56" s="76" t="s">
        <v>196</v>
      </c>
      <c r="B56" s="46"/>
      <c r="C56" s="250"/>
      <c r="D56" s="251"/>
      <c r="E56" s="250"/>
    </row>
    <row r="57" spans="1:5" ht="15">
      <c r="A57" s="72" t="s">
        <v>197</v>
      </c>
      <c r="B57" s="46"/>
      <c r="C57" s="252"/>
      <c r="D57" s="252"/>
      <c r="E57" s="253"/>
    </row>
    <row r="58" spans="1:4" ht="15">
      <c r="A58" s="183" t="s">
        <v>54</v>
      </c>
      <c r="B58" s="46"/>
      <c r="C58" s="46"/>
      <c r="D58" s="46"/>
    </row>
    <row r="59" spans="1:4" ht="15">
      <c r="A59" s="182" t="s">
        <v>13</v>
      </c>
      <c r="B59" s="46"/>
      <c r="C59" s="46"/>
      <c r="D59" s="46"/>
    </row>
    <row r="60" spans="1:4" ht="15">
      <c r="A60" s="184" t="s">
        <v>14</v>
      </c>
      <c r="B60" s="46"/>
      <c r="C60" s="46"/>
      <c r="D60" s="46"/>
    </row>
    <row r="61" spans="1:4" ht="15">
      <c r="A61" s="182" t="s">
        <v>55</v>
      </c>
      <c r="B61" s="46"/>
      <c r="C61" s="46"/>
      <c r="D61" s="46"/>
    </row>
    <row r="62" ht="15">
      <c r="A62" s="219"/>
    </row>
    <row r="63" ht="15">
      <c r="A63" s="220"/>
    </row>
    <row r="64" ht="15">
      <c r="A64" s="92"/>
    </row>
    <row r="65" ht="15">
      <c r="A65" s="93"/>
    </row>
    <row r="66" ht="15">
      <c r="A66" s="93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80" zoomScaleNormal="115" zoomScaleSheetLayoutView="80" zoomScalePageLayoutView="0" workbookViewId="0" topLeftCell="A1">
      <selection activeCell="A49" sqref="A49"/>
    </sheetView>
  </sheetViews>
  <sheetFormatPr defaultColWidth="9.140625" defaultRowHeight="12.75"/>
  <cols>
    <col min="1" max="1" width="49.421875" style="8" customWidth="1"/>
    <col min="2" max="2" width="11.421875" style="8" customWidth="1"/>
    <col min="3" max="3" width="1.1484375" style="8" customWidth="1"/>
    <col min="4" max="4" width="12.140625" style="8" customWidth="1"/>
    <col min="5" max="5" width="0.42578125" style="8" customWidth="1"/>
    <col min="6" max="6" width="14.140625" style="8" customWidth="1"/>
    <col min="7" max="7" width="0.71875" style="8" customWidth="1"/>
    <col min="8" max="8" width="11.8515625" style="8" customWidth="1"/>
    <col min="9" max="9" width="0.42578125" style="8" customWidth="1"/>
    <col min="10" max="10" width="18.140625" style="8" customWidth="1"/>
    <col min="11" max="11" width="0.42578125" style="8" customWidth="1"/>
    <col min="12" max="12" width="20.28125" style="8" customWidth="1"/>
    <col min="13" max="13" width="0.9921875" style="8" customWidth="1"/>
    <col min="14" max="14" width="14.421875" style="8" customWidth="1"/>
    <col min="15" max="15" width="0.71875" style="8" customWidth="1"/>
    <col min="16" max="16" width="15.28125" style="8" customWidth="1"/>
    <col min="17" max="17" width="0.71875" style="8" customWidth="1"/>
    <col min="18" max="18" width="12.7109375" style="8" customWidth="1"/>
    <col min="19" max="19" width="1.1484375" style="8" customWidth="1"/>
    <col min="20" max="20" width="13.421875" style="8" customWidth="1"/>
    <col min="21" max="21" width="9.421875" style="8" bestFit="1" customWidth="1"/>
    <col min="22" max="16384" width="11.421875" style="8" customWidth="1"/>
  </cols>
  <sheetData>
    <row r="1" spans="1:20" ht="18" customHeight="1">
      <c r="A1" s="296" t="str">
        <f>'[1]Cover '!D1</f>
        <v>"SOPHARMA" AD</v>
      </c>
      <c r="B1" s="297"/>
      <c r="C1" s="297"/>
      <c r="D1" s="297"/>
      <c r="E1" s="29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305" t="s">
        <v>157</v>
      </c>
      <c r="B2" s="305"/>
      <c r="C2" s="305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</row>
    <row r="3" spans="1:20" ht="18" customHeight="1">
      <c r="A3" s="82" t="str">
        <f>CFS!A3</f>
        <v>for the period ended on 30 June 2023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107" customFormat="1" ht="15" customHeight="1">
      <c r="A4" s="304"/>
      <c r="B4" s="304" t="s">
        <v>32</v>
      </c>
      <c r="C4" s="152"/>
      <c r="D4" s="304" t="s">
        <v>126</v>
      </c>
      <c r="E4" s="152"/>
      <c r="F4" s="304" t="s">
        <v>127</v>
      </c>
      <c r="G4" s="152"/>
      <c r="H4" s="304" t="s">
        <v>128</v>
      </c>
      <c r="I4" s="153"/>
      <c r="J4" s="304" t="s">
        <v>129</v>
      </c>
      <c r="K4" s="152"/>
      <c r="L4" s="307" t="s">
        <v>130</v>
      </c>
      <c r="M4" s="153"/>
      <c r="N4" s="304" t="s">
        <v>131</v>
      </c>
      <c r="O4" s="153"/>
      <c r="P4" s="308" t="s">
        <v>134</v>
      </c>
      <c r="Q4" s="153"/>
      <c r="R4" s="304" t="s">
        <v>132</v>
      </c>
      <c r="S4" s="153"/>
      <c r="T4" s="304" t="s">
        <v>133</v>
      </c>
    </row>
    <row r="5" spans="1:20" s="108" customFormat="1" ht="37.5" customHeight="1">
      <c r="A5" s="304"/>
      <c r="B5" s="304"/>
      <c r="C5" s="152"/>
      <c r="D5" s="304"/>
      <c r="E5" s="154"/>
      <c r="F5" s="304"/>
      <c r="G5" s="154"/>
      <c r="H5" s="304"/>
      <c r="I5" s="155"/>
      <c r="J5" s="304"/>
      <c r="K5" s="154"/>
      <c r="L5" s="307"/>
      <c r="M5" s="155"/>
      <c r="N5" s="304"/>
      <c r="O5" s="155"/>
      <c r="P5" s="309"/>
      <c r="Q5" s="155"/>
      <c r="R5" s="304"/>
      <c r="S5" s="155"/>
      <c r="T5" s="304"/>
    </row>
    <row r="6" spans="1:20" s="22" customFormat="1" ht="15">
      <c r="A6" s="156"/>
      <c r="B6" s="157"/>
      <c r="C6" s="157"/>
      <c r="D6" s="158" t="s">
        <v>0</v>
      </c>
      <c r="E6" s="158"/>
      <c r="F6" s="158" t="s">
        <v>0</v>
      </c>
      <c r="G6" s="158"/>
      <c r="H6" s="158" t="s">
        <v>0</v>
      </c>
      <c r="I6" s="158"/>
      <c r="J6" s="158" t="s">
        <v>0</v>
      </c>
      <c r="K6" s="158"/>
      <c r="L6" s="158" t="s">
        <v>0</v>
      </c>
      <c r="M6" s="158"/>
      <c r="N6" s="158" t="s">
        <v>0</v>
      </c>
      <c r="O6" s="158"/>
      <c r="P6" s="158" t="s">
        <v>0</v>
      </c>
      <c r="Q6" s="158"/>
      <c r="R6" s="158" t="s">
        <v>0</v>
      </c>
      <c r="S6" s="158"/>
      <c r="T6" s="158" t="s">
        <v>0</v>
      </c>
    </row>
    <row r="7" spans="1:20" s="21" customFormat="1" ht="5.25" customHeight="1">
      <c r="A7" s="159"/>
      <c r="B7" s="159"/>
      <c r="C7" s="159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90"/>
      <c r="S7" s="158"/>
      <c r="T7" s="158"/>
    </row>
    <row r="8" spans="1:22" s="14" customFormat="1" ht="15.75" customHeight="1">
      <c r="A8" s="160" t="s">
        <v>178</v>
      </c>
      <c r="B8" s="161">
        <v>25</v>
      </c>
      <c r="C8" s="161"/>
      <c r="D8" s="230">
        <v>134798</v>
      </c>
      <c r="E8" s="231"/>
      <c r="F8" s="230">
        <v>-50284</v>
      </c>
      <c r="G8" s="231"/>
      <c r="H8" s="230">
        <v>66201</v>
      </c>
      <c r="I8" s="232"/>
      <c r="J8" s="230">
        <v>28614</v>
      </c>
      <c r="K8" s="232"/>
      <c r="L8" s="230">
        <v>1644</v>
      </c>
      <c r="M8" s="232"/>
      <c r="N8" s="230">
        <v>342581</v>
      </c>
      <c r="O8" s="232"/>
      <c r="P8" s="230">
        <v>12512</v>
      </c>
      <c r="Q8" s="232"/>
      <c r="R8" s="230">
        <v>28137</v>
      </c>
      <c r="S8" s="232"/>
      <c r="T8" s="230">
        <v>564203</v>
      </c>
      <c r="U8" s="112"/>
      <c r="V8" s="112"/>
    </row>
    <row r="9" spans="1:22" s="14" customFormat="1" ht="15.75" customHeight="1">
      <c r="A9" s="160"/>
      <c r="B9" s="165"/>
      <c r="C9" s="165"/>
      <c r="D9" s="225"/>
      <c r="E9" s="231"/>
      <c r="F9" s="225"/>
      <c r="G9" s="231"/>
      <c r="H9" s="225"/>
      <c r="I9" s="232"/>
      <c r="J9" s="225"/>
      <c r="K9" s="225"/>
      <c r="L9" s="192"/>
      <c r="M9" s="240"/>
      <c r="N9" s="225"/>
      <c r="O9" s="225"/>
      <c r="P9" s="231"/>
      <c r="Q9" s="225"/>
      <c r="R9" s="225"/>
      <c r="S9" s="232"/>
      <c r="T9" s="225"/>
      <c r="U9" s="112"/>
      <c r="V9" s="112"/>
    </row>
    <row r="10" spans="1:22" s="14" customFormat="1" ht="13.5" customHeight="1">
      <c r="A10" s="189" t="s">
        <v>160</v>
      </c>
      <c r="B10" s="269"/>
      <c r="C10" s="269"/>
      <c r="D10" s="231"/>
      <c r="E10" s="231"/>
      <c r="F10" s="231"/>
      <c r="G10" s="231"/>
      <c r="H10" s="232"/>
      <c r="I10" s="232"/>
      <c r="J10" s="232"/>
      <c r="K10" s="232"/>
      <c r="L10" s="232"/>
      <c r="M10" s="232"/>
      <c r="N10" s="232"/>
      <c r="O10" s="232"/>
      <c r="P10" s="231"/>
      <c r="Q10" s="232"/>
      <c r="R10" s="232"/>
      <c r="S10" s="232"/>
      <c r="T10" s="232"/>
      <c r="U10" s="112"/>
      <c r="V10" s="112"/>
    </row>
    <row r="11" spans="1:22" s="14" customFormat="1" ht="13.5" customHeight="1">
      <c r="A11" s="162" t="s">
        <v>135</v>
      </c>
      <c r="B11" s="165"/>
      <c r="C11" s="165"/>
      <c r="D11" s="260">
        <f>D13</f>
        <v>0</v>
      </c>
      <c r="E11" s="231"/>
      <c r="F11" s="231">
        <v>-1919</v>
      </c>
      <c r="G11" s="231"/>
      <c r="H11" s="260">
        <f>H13</f>
        <v>0</v>
      </c>
      <c r="I11" s="232"/>
      <c r="J11" s="260">
        <f>J13</f>
        <v>0</v>
      </c>
      <c r="K11" s="232"/>
      <c r="L11" s="260">
        <f>L13</f>
        <v>0</v>
      </c>
      <c r="M11" s="232"/>
      <c r="N11" s="260">
        <f>N13</f>
        <v>0</v>
      </c>
      <c r="O11" s="232"/>
      <c r="P11" s="231">
        <f>P13+P12</f>
        <v>0</v>
      </c>
      <c r="Q11" s="232"/>
      <c r="R11" s="260">
        <v>0</v>
      </c>
      <c r="S11" s="232"/>
      <c r="T11" s="260">
        <f>SUM(D11:S11)</f>
        <v>-1919</v>
      </c>
      <c r="U11" s="112"/>
      <c r="V11" s="112"/>
    </row>
    <row r="12" spans="1:20" s="14" customFormat="1" ht="15">
      <c r="A12" s="180" t="s">
        <v>165</v>
      </c>
      <c r="B12" s="165"/>
      <c r="C12" s="165"/>
      <c r="D12" s="260">
        <v>0</v>
      </c>
      <c r="E12" s="231"/>
      <c r="F12" s="231">
        <v>0</v>
      </c>
      <c r="G12" s="231"/>
      <c r="H12" s="260">
        <v>0</v>
      </c>
      <c r="I12" s="232"/>
      <c r="J12" s="260">
        <v>0</v>
      </c>
      <c r="K12" s="232"/>
      <c r="L12" s="260">
        <v>0</v>
      </c>
      <c r="M12" s="232"/>
      <c r="N12" s="260">
        <v>0</v>
      </c>
      <c r="O12" s="232"/>
      <c r="P12" s="231">
        <v>0</v>
      </c>
      <c r="Q12" s="232"/>
      <c r="R12" s="274">
        <v>0</v>
      </c>
      <c r="S12" s="232"/>
      <c r="T12" s="259">
        <f aca="true" t="shared" si="0" ref="T12:T18">SUM(D12:S12)</f>
        <v>0</v>
      </c>
    </row>
    <row r="13" spans="1:20" s="14" customFormat="1" ht="15.75" customHeight="1">
      <c r="A13" s="180" t="s">
        <v>158</v>
      </c>
      <c r="B13" s="165"/>
      <c r="C13" s="165"/>
      <c r="D13" s="260">
        <v>0</v>
      </c>
      <c r="E13" s="231"/>
      <c r="F13" s="274">
        <v>0</v>
      </c>
      <c r="G13" s="231"/>
      <c r="H13" s="260">
        <v>0</v>
      </c>
      <c r="I13" s="232"/>
      <c r="J13" s="260">
        <v>0</v>
      </c>
      <c r="K13" s="232"/>
      <c r="L13" s="260">
        <v>0</v>
      </c>
      <c r="M13" s="232"/>
      <c r="N13" s="260">
        <v>0</v>
      </c>
      <c r="O13" s="232"/>
      <c r="P13" s="274">
        <v>0</v>
      </c>
      <c r="Q13" s="232"/>
      <c r="R13" s="260">
        <v>103</v>
      </c>
      <c r="S13" s="232"/>
      <c r="T13" s="275">
        <f>SUM(D13:S13)</f>
        <v>103</v>
      </c>
    </row>
    <row r="14" spans="1:20" s="14" customFormat="1" ht="15.75" customHeight="1">
      <c r="A14" s="249" t="s">
        <v>159</v>
      </c>
      <c r="B14" s="165"/>
      <c r="C14" s="165"/>
      <c r="D14" s="191">
        <f>+D15</f>
        <v>0</v>
      </c>
      <c r="E14" s="231"/>
      <c r="F14" s="191">
        <f>+F15</f>
        <v>0</v>
      </c>
      <c r="G14" s="231"/>
      <c r="H14" s="191">
        <f>+H15</f>
        <v>0</v>
      </c>
      <c r="I14" s="232"/>
      <c r="J14" s="191">
        <f>+J15</f>
        <v>0</v>
      </c>
      <c r="K14" s="232"/>
      <c r="L14" s="191">
        <f>+L15</f>
        <v>0</v>
      </c>
      <c r="M14" s="232"/>
      <c r="N14" s="191">
        <f>+N15</f>
        <v>0</v>
      </c>
      <c r="O14" s="232"/>
      <c r="P14" s="191">
        <f>+P15</f>
        <v>-24</v>
      </c>
      <c r="Q14" s="232"/>
      <c r="R14" s="191">
        <f>+R15</f>
        <v>0</v>
      </c>
      <c r="S14" s="232"/>
      <c r="T14" s="191">
        <f>+T15</f>
        <v>-24</v>
      </c>
    </row>
    <row r="15" spans="1:20" s="14" customFormat="1" ht="15.75" customHeight="1">
      <c r="A15" s="179" t="s">
        <v>144</v>
      </c>
      <c r="B15" s="165"/>
      <c r="C15" s="165"/>
      <c r="D15" s="192">
        <v>0</v>
      </c>
      <c r="E15" s="231"/>
      <c r="F15" s="233">
        <v>0</v>
      </c>
      <c r="G15" s="231"/>
      <c r="H15" s="192">
        <v>0</v>
      </c>
      <c r="I15" s="232"/>
      <c r="J15" s="192">
        <v>0</v>
      </c>
      <c r="K15" s="232"/>
      <c r="L15" s="192">
        <v>0</v>
      </c>
      <c r="M15" s="232"/>
      <c r="N15" s="192">
        <v>0</v>
      </c>
      <c r="O15" s="232"/>
      <c r="P15" s="192">
        <v>-24</v>
      </c>
      <c r="Q15" s="232"/>
      <c r="R15" s="192">
        <v>0</v>
      </c>
      <c r="S15" s="232"/>
      <c r="T15" s="193">
        <f t="shared" si="0"/>
        <v>-24</v>
      </c>
    </row>
    <row r="16" spans="1:20" s="14" customFormat="1" ht="11.25" customHeight="1">
      <c r="A16" s="162" t="s">
        <v>136</v>
      </c>
      <c r="B16" s="165"/>
      <c r="C16" s="165"/>
      <c r="D16" s="234">
        <v>0</v>
      </c>
      <c r="E16" s="231"/>
      <c r="F16" s="234">
        <v>0</v>
      </c>
      <c r="G16" s="231"/>
      <c r="H16" s="234">
        <f>H17</f>
        <v>2427</v>
      </c>
      <c r="I16" s="232"/>
      <c r="J16" s="234">
        <v>0</v>
      </c>
      <c r="K16" s="232"/>
      <c r="L16" s="234">
        <v>0</v>
      </c>
      <c r="M16" s="232"/>
      <c r="N16" s="234">
        <f>N17</f>
        <v>22574</v>
      </c>
      <c r="O16" s="232"/>
      <c r="P16" s="234">
        <v>0</v>
      </c>
      <c r="Q16" s="232"/>
      <c r="R16" s="234">
        <f>R17</f>
        <v>-25001</v>
      </c>
      <c r="S16" s="232"/>
      <c r="T16" s="242">
        <f t="shared" si="0"/>
        <v>0</v>
      </c>
    </row>
    <row r="17" spans="1:20" s="14" customFormat="1" ht="12.75" customHeight="1">
      <c r="A17" s="179" t="s">
        <v>137</v>
      </c>
      <c r="B17" s="165"/>
      <c r="C17" s="165"/>
      <c r="D17" s="225">
        <v>0</v>
      </c>
      <c r="E17" s="231"/>
      <c r="F17" s="235">
        <v>0</v>
      </c>
      <c r="G17" s="231"/>
      <c r="H17" s="236">
        <v>2427</v>
      </c>
      <c r="I17" s="237"/>
      <c r="J17" s="236">
        <v>0</v>
      </c>
      <c r="K17" s="237"/>
      <c r="L17" s="236">
        <v>0</v>
      </c>
      <c r="M17" s="237"/>
      <c r="N17" s="236">
        <v>22574</v>
      </c>
      <c r="O17" s="237"/>
      <c r="P17" s="235">
        <v>0</v>
      </c>
      <c r="Q17" s="237"/>
      <c r="R17" s="236">
        <f>-H17-N17</f>
        <v>-25001</v>
      </c>
      <c r="S17" s="237"/>
      <c r="T17" s="193">
        <f t="shared" si="0"/>
        <v>0</v>
      </c>
    </row>
    <row r="18" spans="1:20" s="14" customFormat="1" ht="12.75" customHeight="1">
      <c r="A18" s="166" t="s">
        <v>138</v>
      </c>
      <c r="B18" s="165"/>
      <c r="C18" s="165"/>
      <c r="D18" s="194">
        <f>D19+D20</f>
        <v>0</v>
      </c>
      <c r="E18" s="238"/>
      <c r="F18" s="194">
        <f>F19+F20</f>
        <v>0</v>
      </c>
      <c r="G18" s="238"/>
      <c r="H18" s="194">
        <f>H19+H20</f>
        <v>0</v>
      </c>
      <c r="I18" s="239"/>
      <c r="J18" s="194">
        <f>J19+J20</f>
        <v>-892</v>
      </c>
      <c r="K18" s="239"/>
      <c r="L18" s="194">
        <f>L19+L20</f>
        <v>-1047</v>
      </c>
      <c r="M18" s="239"/>
      <c r="N18" s="194">
        <f>N19+N20</f>
        <v>0</v>
      </c>
      <c r="O18" s="239"/>
      <c r="P18" s="194">
        <f>P19+P20</f>
        <v>0</v>
      </c>
      <c r="Q18" s="239"/>
      <c r="R18" s="194">
        <f>R19+R20</f>
        <v>39951</v>
      </c>
      <c r="S18" s="239"/>
      <c r="T18" s="194">
        <f t="shared" si="0"/>
        <v>38012</v>
      </c>
    </row>
    <row r="19" spans="1:20" s="14" customFormat="1" ht="12.75" customHeight="1">
      <c r="A19" s="246" t="s">
        <v>142</v>
      </c>
      <c r="B19" s="165"/>
      <c r="C19" s="165"/>
      <c r="D19" s="192">
        <v>0</v>
      </c>
      <c r="E19" s="231"/>
      <c r="F19" s="192">
        <v>0</v>
      </c>
      <c r="G19" s="231"/>
      <c r="H19" s="192">
        <v>0</v>
      </c>
      <c r="I19" s="232"/>
      <c r="J19" s="192">
        <v>0</v>
      </c>
      <c r="K19" s="232"/>
      <c r="L19" s="192">
        <v>0</v>
      </c>
      <c r="M19" s="232"/>
      <c r="N19" s="192">
        <v>0</v>
      </c>
      <c r="O19" s="232"/>
      <c r="P19" s="192">
        <v>0</v>
      </c>
      <c r="Q19" s="232"/>
      <c r="R19" s="192">
        <v>39429</v>
      </c>
      <c r="S19" s="232"/>
      <c r="T19" s="192">
        <f>SUM(R19:S19)</f>
        <v>39429</v>
      </c>
    </row>
    <row r="20" spans="1:21" s="14" customFormat="1" ht="14.25" customHeight="1">
      <c r="A20" s="246" t="s">
        <v>143</v>
      </c>
      <c r="B20" s="165"/>
      <c r="C20" s="165"/>
      <c r="D20" s="225">
        <v>0</v>
      </c>
      <c r="E20" s="231"/>
      <c r="F20" s="225">
        <v>0</v>
      </c>
      <c r="G20" s="231"/>
      <c r="H20" s="225">
        <v>0</v>
      </c>
      <c r="I20" s="232"/>
      <c r="J20" s="225">
        <v>-892</v>
      </c>
      <c r="K20" s="232"/>
      <c r="L20" s="236">
        <v>-1047</v>
      </c>
      <c r="M20" s="237"/>
      <c r="N20" s="236">
        <v>0</v>
      </c>
      <c r="O20" s="237"/>
      <c r="P20" s="225">
        <v>0</v>
      </c>
      <c r="Q20" s="237"/>
      <c r="R20" s="236">
        <v>522</v>
      </c>
      <c r="S20" s="237"/>
      <c r="T20" s="193">
        <f>SUM(D20:S20)</f>
        <v>-1417</v>
      </c>
      <c r="U20" s="112"/>
    </row>
    <row r="21" spans="1:21" s="14" customFormat="1" ht="15.75" customHeight="1">
      <c r="A21" s="167" t="s">
        <v>140</v>
      </c>
      <c r="B21" s="165"/>
      <c r="C21" s="165"/>
      <c r="D21" s="225">
        <v>0</v>
      </c>
      <c r="E21" s="231"/>
      <c r="F21" s="225">
        <v>0</v>
      </c>
      <c r="G21" s="231"/>
      <c r="H21" s="225">
        <v>0</v>
      </c>
      <c r="I21" s="232"/>
      <c r="J21" s="225">
        <v>-616</v>
      </c>
      <c r="K21" s="225"/>
      <c r="L21" s="192">
        <v>-37</v>
      </c>
      <c r="M21" s="240"/>
      <c r="N21" s="225">
        <v>0</v>
      </c>
      <c r="O21" s="225"/>
      <c r="P21" s="225">
        <v>0</v>
      </c>
      <c r="Q21" s="225"/>
      <c r="R21" s="225">
        <f>-J21-L21</f>
        <v>653</v>
      </c>
      <c r="S21" s="232"/>
      <c r="T21" s="193">
        <f>SUM(D21:S21)</f>
        <v>0</v>
      </c>
      <c r="U21" s="112"/>
    </row>
    <row r="22" spans="1:21" s="14" customFormat="1" ht="15" customHeight="1" thickBot="1">
      <c r="A22" s="160" t="s">
        <v>179</v>
      </c>
      <c r="B22" s="161">
        <v>25</v>
      </c>
      <c r="C22" s="161"/>
      <c r="D22" s="241">
        <f>D8+D18+D21+D11+D14+D16</f>
        <v>134798</v>
      </c>
      <c r="E22" s="231"/>
      <c r="F22" s="241">
        <f>F8+F18+F21+F11+F14+F16</f>
        <v>-52203</v>
      </c>
      <c r="G22" s="231"/>
      <c r="H22" s="241">
        <f>H8+H18+H21+H11+H14+H16</f>
        <v>68628</v>
      </c>
      <c r="I22" s="232"/>
      <c r="J22" s="241">
        <f>J8+J18+J21+J11+J14</f>
        <v>27106</v>
      </c>
      <c r="K22" s="232"/>
      <c r="L22" s="241">
        <f>L8+L18+L21+L11+L14</f>
        <v>560</v>
      </c>
      <c r="M22" s="232"/>
      <c r="N22" s="241">
        <f>N8+N18+N21+N11+N14+N16</f>
        <v>365155</v>
      </c>
      <c r="O22" s="232"/>
      <c r="P22" s="241">
        <f>P8+P18+P21+P11+P14</f>
        <v>12488</v>
      </c>
      <c r="Q22" s="232"/>
      <c r="R22" s="241">
        <f>R8+R18+R21+R11+R14+R16+R13</f>
        <v>43843</v>
      </c>
      <c r="S22" s="232"/>
      <c r="T22" s="241">
        <f>T8+T18+T21+T11+T14+T16+T13</f>
        <v>600375</v>
      </c>
      <c r="U22" s="112"/>
    </row>
    <row r="23" spans="1:20" s="14" customFormat="1" ht="13.5" customHeight="1" thickTop="1">
      <c r="A23" s="167"/>
      <c r="B23" s="165"/>
      <c r="C23" s="165"/>
      <c r="D23" s="145"/>
      <c r="E23" s="145"/>
      <c r="F23" s="145"/>
      <c r="G23" s="145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4"/>
    </row>
    <row r="24" spans="1:20" s="14" customFormat="1" ht="15" customHeight="1">
      <c r="A24" s="189" t="s">
        <v>180</v>
      </c>
      <c r="B24" s="165"/>
      <c r="C24" s="165"/>
      <c r="D24" s="145"/>
      <c r="E24" s="145"/>
      <c r="F24" s="145"/>
      <c r="G24" s="145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4"/>
    </row>
    <row r="25" spans="1:20" s="14" customFormat="1" ht="4.5" customHeight="1" hidden="1">
      <c r="A25" s="189"/>
      <c r="B25" s="165"/>
      <c r="C25" s="165"/>
      <c r="D25" s="225">
        <v>0</v>
      </c>
      <c r="E25" s="145"/>
      <c r="F25" s="270">
        <v>-1918</v>
      </c>
      <c r="G25" s="145"/>
      <c r="H25" s="192">
        <v>0</v>
      </c>
      <c r="I25" s="232"/>
      <c r="J25" s="192">
        <v>0</v>
      </c>
      <c r="K25" s="232"/>
      <c r="L25" s="192">
        <v>0</v>
      </c>
      <c r="M25" s="232"/>
      <c r="N25" s="192">
        <v>0</v>
      </c>
      <c r="O25" s="232"/>
      <c r="P25" s="233">
        <v>0</v>
      </c>
      <c r="Q25" s="232"/>
      <c r="R25" s="192">
        <v>0</v>
      </c>
      <c r="S25" s="232"/>
      <c r="T25" s="193">
        <f aca="true" t="shared" si="1" ref="T25:T33">SUM(D25:S25)</f>
        <v>-1918</v>
      </c>
    </row>
    <row r="26" spans="1:20" s="14" customFormat="1" ht="16.5" customHeight="1">
      <c r="A26" s="162" t="s">
        <v>181</v>
      </c>
      <c r="B26" s="165"/>
      <c r="C26" s="165"/>
      <c r="D26" s="276">
        <v>0</v>
      </c>
      <c r="E26" s="277"/>
      <c r="F26" s="276">
        <v>0</v>
      </c>
      <c r="G26" s="277"/>
      <c r="H26" s="278">
        <v>0</v>
      </c>
      <c r="I26" s="279"/>
      <c r="J26" s="278">
        <v>0</v>
      </c>
      <c r="K26" s="279"/>
      <c r="L26" s="278">
        <v>0</v>
      </c>
      <c r="M26" s="279"/>
      <c r="N26" s="278">
        <v>0</v>
      </c>
      <c r="O26" s="279"/>
      <c r="P26" s="276">
        <v>0</v>
      </c>
      <c r="Q26" s="279"/>
      <c r="R26" s="278">
        <v>0</v>
      </c>
      <c r="S26" s="279"/>
      <c r="T26" s="278">
        <f t="shared" si="1"/>
        <v>0</v>
      </c>
    </row>
    <row r="27" spans="1:20" s="14" customFormat="1" ht="16.5" customHeight="1">
      <c r="A27" s="180" t="s">
        <v>158</v>
      </c>
      <c r="B27" s="165"/>
      <c r="C27" s="165"/>
      <c r="D27" s="234">
        <f>D28</f>
        <v>0</v>
      </c>
      <c r="E27" s="231"/>
      <c r="F27" s="234">
        <f>F28</f>
        <v>0</v>
      </c>
      <c r="G27" s="231"/>
      <c r="H27" s="234">
        <f>H28</f>
        <v>0</v>
      </c>
      <c r="I27" s="232"/>
      <c r="J27" s="234">
        <f>J28</f>
        <v>0</v>
      </c>
      <c r="K27" s="232"/>
      <c r="L27" s="234">
        <f>L28</f>
        <v>0</v>
      </c>
      <c r="M27" s="232"/>
      <c r="N27" s="234">
        <f>N28</f>
        <v>0</v>
      </c>
      <c r="O27" s="232"/>
      <c r="P27" s="234">
        <f>P28</f>
        <v>-8</v>
      </c>
      <c r="Q27" s="232"/>
      <c r="R27" s="234">
        <f>R28</f>
        <v>0</v>
      </c>
      <c r="S27" s="232"/>
      <c r="T27" s="255">
        <f t="shared" si="1"/>
        <v>-8</v>
      </c>
    </row>
    <row r="28" spans="1:20" s="14" customFormat="1" ht="16.5" customHeight="1">
      <c r="A28" s="254" t="s">
        <v>144</v>
      </c>
      <c r="B28" s="280"/>
      <c r="C28" s="280"/>
      <c r="D28" s="236">
        <v>0</v>
      </c>
      <c r="E28" s="281"/>
      <c r="F28" s="236">
        <v>0</v>
      </c>
      <c r="G28" s="281"/>
      <c r="H28" s="236">
        <v>0</v>
      </c>
      <c r="I28" s="282"/>
      <c r="J28" s="236">
        <v>0</v>
      </c>
      <c r="K28" s="281"/>
      <c r="L28" s="236">
        <v>0</v>
      </c>
      <c r="M28" s="281"/>
      <c r="N28" s="236">
        <v>0</v>
      </c>
      <c r="O28" s="282"/>
      <c r="P28" s="236">
        <v>-8</v>
      </c>
      <c r="Q28" s="282"/>
      <c r="R28" s="236">
        <v>0</v>
      </c>
      <c r="S28" s="282"/>
      <c r="T28" s="283">
        <f t="shared" si="1"/>
        <v>-8</v>
      </c>
    </row>
    <row r="29" spans="1:20" s="14" customFormat="1" ht="16.5" customHeight="1">
      <c r="A29" s="162" t="s">
        <v>194</v>
      </c>
      <c r="B29" s="165"/>
      <c r="C29" s="165"/>
      <c r="D29" s="234">
        <v>0</v>
      </c>
      <c r="E29" s="231"/>
      <c r="F29" s="234">
        <v>0</v>
      </c>
      <c r="G29" s="231"/>
      <c r="H29" s="234">
        <f>H30</f>
        <v>0</v>
      </c>
      <c r="I29" s="232"/>
      <c r="J29" s="234">
        <v>0</v>
      </c>
      <c r="K29" s="232"/>
      <c r="L29" s="234">
        <v>0</v>
      </c>
      <c r="M29" s="232"/>
      <c r="N29" s="234">
        <f>N30</f>
        <v>-32604</v>
      </c>
      <c r="O29" s="232"/>
      <c r="P29" s="234">
        <v>0</v>
      </c>
      <c r="Q29" s="232"/>
      <c r="R29" s="234">
        <f>R30</f>
        <v>0</v>
      </c>
      <c r="S29" s="232"/>
      <c r="T29" s="242">
        <f>SUM(D29:S29)</f>
        <v>-32604</v>
      </c>
    </row>
    <row r="30" spans="1:20" s="14" customFormat="1" ht="16.5" customHeight="1">
      <c r="A30" s="179" t="s">
        <v>195</v>
      </c>
      <c r="B30" s="165"/>
      <c r="C30" s="165"/>
      <c r="D30" s="225">
        <v>0</v>
      </c>
      <c r="E30" s="231"/>
      <c r="F30" s="235">
        <v>0</v>
      </c>
      <c r="G30" s="231"/>
      <c r="H30" s="236">
        <v>0</v>
      </c>
      <c r="I30" s="237"/>
      <c r="J30" s="236">
        <v>0</v>
      </c>
      <c r="K30" s="237"/>
      <c r="L30" s="236">
        <v>0</v>
      </c>
      <c r="M30" s="237"/>
      <c r="N30" s="236">
        <v>-32604</v>
      </c>
      <c r="O30" s="237"/>
      <c r="P30" s="235">
        <v>0</v>
      </c>
      <c r="Q30" s="237"/>
      <c r="R30" s="236"/>
      <c r="S30" s="237"/>
      <c r="T30" s="193">
        <f>SUM(D30:S30)</f>
        <v>-32604</v>
      </c>
    </row>
    <row r="31" spans="1:20" s="14" customFormat="1" ht="16.5" customHeight="1">
      <c r="A31" s="162" t="s">
        <v>166</v>
      </c>
      <c r="B31" s="165"/>
      <c r="C31" s="165"/>
      <c r="D31" s="234">
        <v>0</v>
      </c>
      <c r="E31" s="231"/>
      <c r="F31" s="234">
        <v>0</v>
      </c>
      <c r="G31" s="231"/>
      <c r="H31" s="234">
        <f>H32</f>
        <v>0</v>
      </c>
      <c r="I31" s="232"/>
      <c r="J31" s="234">
        <v>0</v>
      </c>
      <c r="K31" s="232"/>
      <c r="L31" s="234">
        <v>0</v>
      </c>
      <c r="M31" s="232"/>
      <c r="N31" s="234">
        <f>N32</f>
        <v>0</v>
      </c>
      <c r="O31" s="232"/>
      <c r="P31" s="234">
        <f>P32</f>
        <v>0</v>
      </c>
      <c r="Q31" s="232"/>
      <c r="R31" s="234">
        <f>R32</f>
        <v>-40187</v>
      </c>
      <c r="S31" s="232"/>
      <c r="T31" s="242">
        <f t="shared" si="1"/>
        <v>-40187</v>
      </c>
    </row>
    <row r="32" spans="1:20" s="14" customFormat="1" ht="16.5" customHeight="1">
      <c r="A32" s="179" t="s">
        <v>195</v>
      </c>
      <c r="B32" s="165"/>
      <c r="C32" s="165"/>
      <c r="D32" s="225">
        <v>0</v>
      </c>
      <c r="E32" s="231"/>
      <c r="F32" s="235">
        <v>0</v>
      </c>
      <c r="G32" s="231"/>
      <c r="H32" s="236">
        <v>0</v>
      </c>
      <c r="I32" s="237"/>
      <c r="J32" s="236">
        <v>0</v>
      </c>
      <c r="K32" s="237"/>
      <c r="L32" s="236">
        <v>0</v>
      </c>
      <c r="M32" s="237"/>
      <c r="N32" s="236">
        <v>0</v>
      </c>
      <c r="O32" s="237"/>
      <c r="P32" s="235">
        <v>0</v>
      </c>
      <c r="Q32" s="237"/>
      <c r="R32" s="236">
        <v>-40187</v>
      </c>
      <c r="S32" s="237"/>
      <c r="T32" s="193">
        <f t="shared" si="1"/>
        <v>-40187</v>
      </c>
    </row>
    <row r="33" spans="1:21" s="14" customFormat="1" ht="14.25" customHeight="1">
      <c r="A33" s="166" t="s">
        <v>138</v>
      </c>
      <c r="B33" s="165"/>
      <c r="C33" s="165"/>
      <c r="D33" s="194">
        <f>D34+D35</f>
        <v>0</v>
      </c>
      <c r="E33" s="238"/>
      <c r="F33" s="194">
        <f>F34+F35</f>
        <v>0</v>
      </c>
      <c r="G33" s="238"/>
      <c r="H33" s="194">
        <f>H34+H35</f>
        <v>0</v>
      </c>
      <c r="I33" s="239"/>
      <c r="J33" s="194">
        <f>J34+J35</f>
        <v>30</v>
      </c>
      <c r="K33" s="239"/>
      <c r="L33" s="194">
        <f>L34+L35</f>
        <v>520</v>
      </c>
      <c r="M33" s="239"/>
      <c r="N33" s="194" t="s">
        <v>182</v>
      </c>
      <c r="O33" s="239"/>
      <c r="P33" s="194">
        <f>P34+P35</f>
        <v>0</v>
      </c>
      <c r="Q33" s="239"/>
      <c r="R33" s="194">
        <f>R34+R35</f>
        <v>37121</v>
      </c>
      <c r="S33" s="239"/>
      <c r="T33" s="194">
        <f t="shared" si="1"/>
        <v>37671</v>
      </c>
      <c r="U33" s="112"/>
    </row>
    <row r="34" spans="1:21" s="14" customFormat="1" ht="14.25" customHeight="1">
      <c r="A34" s="181" t="s">
        <v>141</v>
      </c>
      <c r="B34" s="165"/>
      <c r="C34" s="165"/>
      <c r="D34" s="192">
        <v>0</v>
      </c>
      <c r="E34" s="231"/>
      <c r="F34" s="192">
        <v>0</v>
      </c>
      <c r="G34" s="231"/>
      <c r="H34" s="192">
        <v>0</v>
      </c>
      <c r="I34" s="232"/>
      <c r="J34" s="192">
        <v>0</v>
      </c>
      <c r="K34" s="232"/>
      <c r="L34" s="192">
        <v>0</v>
      </c>
      <c r="M34" s="232"/>
      <c r="N34" s="192">
        <v>0</v>
      </c>
      <c r="O34" s="232"/>
      <c r="P34" s="192">
        <v>0</v>
      </c>
      <c r="Q34" s="232"/>
      <c r="R34" s="294">
        <f>'[3]IS'!C26</f>
        <v>37121</v>
      </c>
      <c r="S34" s="232"/>
      <c r="T34" s="192">
        <f>SUM(R34:S34)</f>
        <v>37121</v>
      </c>
      <c r="U34" s="112"/>
    </row>
    <row r="35" spans="1:20" s="14" customFormat="1" ht="14.25" customHeight="1">
      <c r="A35" s="181" t="s">
        <v>139</v>
      </c>
      <c r="B35" s="165"/>
      <c r="C35" s="165"/>
      <c r="D35" s="225">
        <v>0</v>
      </c>
      <c r="E35" s="231"/>
      <c r="F35" s="225">
        <v>0</v>
      </c>
      <c r="G35" s="231"/>
      <c r="H35" s="225">
        <v>0</v>
      </c>
      <c r="I35" s="232"/>
      <c r="J35" s="225">
        <v>30</v>
      </c>
      <c r="K35" s="232"/>
      <c r="L35" s="233">
        <v>520</v>
      </c>
      <c r="M35" s="237"/>
      <c r="N35" s="236">
        <v>0</v>
      </c>
      <c r="O35" s="237"/>
      <c r="P35" s="225">
        <v>0</v>
      </c>
      <c r="Q35" s="237"/>
      <c r="R35" s="236"/>
      <c r="S35" s="237"/>
      <c r="T35" s="193">
        <f>SUM(D35:S35)</f>
        <v>550</v>
      </c>
    </row>
    <row r="36" spans="1:20" s="14" customFormat="1" ht="13.5" customHeight="1">
      <c r="A36" s="167" t="s">
        <v>140</v>
      </c>
      <c r="B36" s="165"/>
      <c r="C36" s="165"/>
      <c r="D36" s="225">
        <v>0</v>
      </c>
      <c r="E36" s="231"/>
      <c r="F36" s="225">
        <v>0</v>
      </c>
      <c r="G36" s="231"/>
      <c r="H36" s="225">
        <v>0</v>
      </c>
      <c r="I36" s="232"/>
      <c r="J36" s="225">
        <v>-3990</v>
      </c>
      <c r="K36" s="225"/>
      <c r="L36" s="192">
        <v>21</v>
      </c>
      <c r="M36" s="240"/>
      <c r="N36" s="225">
        <v>0</v>
      </c>
      <c r="O36" s="225"/>
      <c r="P36" s="225">
        <v>0</v>
      </c>
      <c r="Q36" s="225"/>
      <c r="R36" s="225">
        <f>-J36-L36</f>
        <v>3969</v>
      </c>
      <c r="S36" s="232"/>
      <c r="T36" s="193">
        <f>SUM(D36:S36)</f>
        <v>0</v>
      </c>
    </row>
    <row r="37" spans="1:20" s="14" customFormat="1" ht="13.5" customHeight="1" thickBot="1">
      <c r="A37" s="160" t="s">
        <v>193</v>
      </c>
      <c r="B37" s="161">
        <v>25</v>
      </c>
      <c r="C37" s="161"/>
      <c r="D37" s="241">
        <f>D22+D26+D27+D31+D33+D36+D29</f>
        <v>134798</v>
      </c>
      <c r="E37" s="231"/>
      <c r="F37" s="241">
        <f>F22+F26+F27+F31+F33+F36+F29</f>
        <v>-52203</v>
      </c>
      <c r="G37" s="231"/>
      <c r="H37" s="241">
        <f>H22+H26+H27+H31+H33+H36+H29</f>
        <v>68628</v>
      </c>
      <c r="I37" s="232"/>
      <c r="J37" s="241">
        <f>J22+J26+J27+J31+J33+J36+J29</f>
        <v>23146</v>
      </c>
      <c r="K37" s="232"/>
      <c r="L37" s="241">
        <f>L22+L26+L27+L31+L33+L36+L29</f>
        <v>1101</v>
      </c>
      <c r="M37" s="232"/>
      <c r="N37" s="241">
        <f>N22+N31+N29</f>
        <v>332551</v>
      </c>
      <c r="O37" s="232"/>
      <c r="P37" s="241">
        <f>P22+P26+P27+P31+P33+P36+P29</f>
        <v>12480</v>
      </c>
      <c r="Q37" s="232"/>
      <c r="R37" s="241">
        <f>R22+R26+R27+R31+R33+R36</f>
        <v>44746</v>
      </c>
      <c r="S37" s="232"/>
      <c r="T37" s="241">
        <f>T22+T26+T27+T31+T33+T36+T29</f>
        <v>565247</v>
      </c>
    </row>
    <row r="38" spans="1:20" s="14" customFormat="1" ht="12" customHeight="1" thickTop="1">
      <c r="A38" s="160"/>
      <c r="B38" s="165"/>
      <c r="C38" s="165"/>
      <c r="D38" s="256"/>
      <c r="E38" s="257"/>
      <c r="F38" s="256"/>
      <c r="G38" s="257"/>
      <c r="H38" s="256"/>
      <c r="I38" s="258"/>
      <c r="J38" s="256"/>
      <c r="K38" s="256"/>
      <c r="L38" s="260"/>
      <c r="M38" s="261"/>
      <c r="N38" s="256"/>
      <c r="O38" s="256"/>
      <c r="P38" s="256"/>
      <c r="Q38" s="256"/>
      <c r="R38" s="256"/>
      <c r="S38" s="258"/>
      <c r="T38" s="259"/>
    </row>
    <row r="39" spans="1:20" s="14" customFormat="1" ht="12" customHeight="1">
      <c r="A39" s="160"/>
      <c r="B39" s="161"/>
      <c r="C39" s="161"/>
      <c r="D39" s="262"/>
      <c r="E39" s="257"/>
      <c r="F39" s="262"/>
      <c r="G39" s="257"/>
      <c r="H39" s="262"/>
      <c r="I39" s="258"/>
      <c r="J39" s="262"/>
      <c r="K39" s="258"/>
      <c r="L39" s="262"/>
      <c r="M39" s="258"/>
      <c r="N39" s="262"/>
      <c r="O39" s="258"/>
      <c r="P39" s="262"/>
      <c r="Q39" s="258"/>
      <c r="R39" s="262"/>
      <c r="S39" s="258"/>
      <c r="T39" s="262"/>
    </row>
    <row r="40" spans="1:20" s="14" customFormat="1" ht="12" customHeight="1">
      <c r="A40" s="160"/>
      <c r="B40" s="165"/>
      <c r="C40" s="165"/>
      <c r="D40" s="263"/>
      <c r="E40" s="263"/>
      <c r="F40" s="263"/>
      <c r="G40" s="263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5"/>
      <c r="S40" s="264"/>
      <c r="T40" s="265"/>
    </row>
    <row r="41" spans="1:20" s="14" customFormat="1" ht="12" customHeight="1">
      <c r="A41" s="160"/>
      <c r="B41" s="165"/>
      <c r="C41" s="165"/>
      <c r="D41" s="145"/>
      <c r="E41" s="145"/>
      <c r="F41" s="145"/>
      <c r="G41" s="145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64"/>
    </row>
    <row r="42" spans="1:20" s="14" customFormat="1" ht="12" customHeight="1">
      <c r="A42" s="160"/>
      <c r="B42" s="165"/>
      <c r="C42" s="165"/>
      <c r="D42" s="145"/>
      <c r="E42" s="145"/>
      <c r="F42" s="145"/>
      <c r="G42" s="145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64"/>
    </row>
    <row r="43" spans="1:20" s="9" customFormat="1" ht="15">
      <c r="A43" s="168" t="str">
        <f>CFS!A54</f>
        <v>The accompanying notes on pages 5 to 135 from an integral part of the individual financial statements.</v>
      </c>
      <c r="B43" s="169"/>
      <c r="C43" s="169"/>
      <c r="D43" s="165"/>
      <c r="E43" s="165"/>
      <c r="F43" s="165"/>
      <c r="G43" s="165"/>
      <c r="H43" s="163"/>
      <c r="I43" s="165"/>
      <c r="J43" s="163"/>
      <c r="K43" s="165"/>
      <c r="L43" s="163"/>
      <c r="M43" s="165"/>
      <c r="N43" s="163"/>
      <c r="O43" s="165"/>
      <c r="P43" s="165"/>
      <c r="Q43" s="165"/>
      <c r="R43" s="163"/>
      <c r="S43" s="165"/>
      <c r="T43" s="170"/>
    </row>
    <row r="44" spans="1:20" s="9" customFormat="1" ht="8.25" customHeight="1">
      <c r="A44" s="168"/>
      <c r="B44" s="169"/>
      <c r="C44" s="169"/>
      <c r="D44" s="165"/>
      <c r="E44" s="165"/>
      <c r="F44" s="165"/>
      <c r="G44" s="165"/>
      <c r="H44" s="163"/>
      <c r="I44" s="165"/>
      <c r="J44" s="163"/>
      <c r="K44" s="165"/>
      <c r="L44" s="163"/>
      <c r="M44" s="165"/>
      <c r="N44" s="163"/>
      <c r="O44" s="165"/>
      <c r="P44" s="165"/>
      <c r="Q44" s="165"/>
      <c r="R44" s="163"/>
      <c r="S44" s="165"/>
      <c r="T44" s="170"/>
    </row>
    <row r="45" spans="1:20" s="9" customFormat="1" ht="14.25" customHeight="1">
      <c r="A45" s="168"/>
      <c r="B45" s="169"/>
      <c r="C45" s="169"/>
      <c r="D45" s="165"/>
      <c r="E45" s="165"/>
      <c r="F45" s="165"/>
      <c r="G45" s="165"/>
      <c r="H45" s="163"/>
      <c r="I45" s="165"/>
      <c r="J45" s="163"/>
      <c r="K45" s="165"/>
      <c r="L45" s="163"/>
      <c r="M45" s="165"/>
      <c r="N45" s="163"/>
      <c r="O45" s="165"/>
      <c r="P45" s="165"/>
      <c r="Q45" s="165"/>
      <c r="R45" s="163"/>
      <c r="S45" s="165"/>
      <c r="T45" s="170"/>
    </row>
    <row r="46" spans="1:20" s="9" customFormat="1" ht="11.25" customHeight="1">
      <c r="A46" s="168"/>
      <c r="B46" s="169"/>
      <c r="C46" s="169"/>
      <c r="D46" s="165"/>
      <c r="E46" s="165"/>
      <c r="F46" s="165"/>
      <c r="G46" s="165"/>
      <c r="H46" s="163"/>
      <c r="I46" s="165"/>
      <c r="J46" s="163"/>
      <c r="K46" s="165"/>
      <c r="L46" s="163"/>
      <c r="M46" s="165"/>
      <c r="N46" s="163"/>
      <c r="O46" s="165"/>
      <c r="P46" s="165"/>
      <c r="Q46" s="165"/>
      <c r="R46" s="163"/>
      <c r="S46" s="165"/>
      <c r="T46" s="170"/>
    </row>
    <row r="47" spans="1:20" s="9" customFormat="1" ht="15" customHeight="1">
      <c r="A47" s="168"/>
      <c r="B47" s="169"/>
      <c r="C47" s="169"/>
      <c r="D47" s="165"/>
      <c r="E47" s="165"/>
      <c r="F47" s="165"/>
      <c r="G47" s="165"/>
      <c r="H47" s="163"/>
      <c r="I47" s="165"/>
      <c r="J47" s="163"/>
      <c r="K47" s="165"/>
      <c r="L47" s="163"/>
      <c r="M47" s="165"/>
      <c r="N47" s="163"/>
      <c r="O47" s="165"/>
      <c r="P47" s="165"/>
      <c r="Q47" s="165"/>
      <c r="R47" s="163"/>
      <c r="S47" s="165"/>
      <c r="T47" s="170"/>
    </row>
    <row r="48" spans="1:20" s="136" customFormat="1" ht="13.5" customHeight="1">
      <c r="A48" s="76" t="s">
        <v>196</v>
      </c>
      <c r="B48" s="171" t="s">
        <v>145</v>
      </c>
      <c r="C48" s="171"/>
      <c r="D48" s="172"/>
      <c r="E48" s="172"/>
      <c r="F48" s="172"/>
      <c r="G48" s="172"/>
      <c r="H48" s="171" t="s">
        <v>147</v>
      </c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1"/>
      <c r="T48" s="171"/>
    </row>
    <row r="49" spans="1:20" s="136" customFormat="1" ht="11.25" customHeight="1">
      <c r="A49" s="295" t="s">
        <v>197</v>
      </c>
      <c r="B49" s="172"/>
      <c r="C49" s="172"/>
      <c r="D49" s="168" t="s">
        <v>146</v>
      </c>
      <c r="E49" s="172"/>
      <c r="F49" s="172"/>
      <c r="G49" s="172"/>
      <c r="H49" s="172"/>
      <c r="I49" s="168"/>
      <c r="J49" s="171" t="s">
        <v>148</v>
      </c>
      <c r="K49" s="172"/>
      <c r="L49" s="172"/>
      <c r="M49" s="172"/>
      <c r="N49" s="172"/>
      <c r="O49" s="172"/>
      <c r="P49" s="172"/>
      <c r="Q49" s="172"/>
      <c r="R49" s="172"/>
      <c r="S49" s="171"/>
      <c r="T49" s="171"/>
    </row>
    <row r="50" spans="1:20" s="136" customFormat="1" ht="11.25" customHeight="1">
      <c r="A50" s="173"/>
      <c r="B50" s="172"/>
      <c r="C50" s="172"/>
      <c r="D50" s="168"/>
      <c r="E50" s="172"/>
      <c r="F50" s="172"/>
      <c r="G50" s="172"/>
      <c r="H50" s="172"/>
      <c r="I50" s="168"/>
      <c r="J50" s="171"/>
      <c r="K50" s="172"/>
      <c r="L50" s="172"/>
      <c r="M50" s="172"/>
      <c r="N50" s="172"/>
      <c r="O50" s="172"/>
      <c r="P50" s="172"/>
      <c r="Q50" s="172"/>
      <c r="R50" s="172"/>
      <c r="S50" s="171"/>
      <c r="T50" s="171"/>
    </row>
    <row r="51" spans="1:20" s="136" customFormat="1" ht="11.25" customHeight="1">
      <c r="A51" s="173"/>
      <c r="B51" s="172"/>
      <c r="C51" s="172"/>
      <c r="D51" s="168"/>
      <c r="E51" s="172"/>
      <c r="F51" s="172"/>
      <c r="G51" s="172"/>
      <c r="H51" s="172"/>
      <c r="I51" s="168"/>
      <c r="J51" s="171"/>
      <c r="K51" s="172"/>
      <c r="L51" s="172"/>
      <c r="M51" s="172"/>
      <c r="N51" s="172"/>
      <c r="O51" s="172"/>
      <c r="P51" s="172"/>
      <c r="Q51" s="172"/>
      <c r="R51" s="172"/>
      <c r="S51" s="171"/>
      <c r="T51" s="171"/>
    </row>
    <row r="52" spans="1:20" s="136" customFormat="1" ht="11.25" customHeight="1">
      <c r="A52" s="217"/>
      <c r="B52" s="218"/>
      <c r="C52" s="172"/>
      <c r="D52" s="168"/>
      <c r="E52" s="172"/>
      <c r="F52" s="172"/>
      <c r="G52" s="172"/>
      <c r="H52" s="172"/>
      <c r="I52" s="168"/>
      <c r="J52" s="171"/>
      <c r="K52" s="172"/>
      <c r="L52" s="172"/>
      <c r="M52" s="172"/>
      <c r="N52" s="172"/>
      <c r="O52" s="172"/>
      <c r="P52" s="172"/>
      <c r="Q52" s="172"/>
      <c r="R52" s="172"/>
      <c r="S52" s="171"/>
      <c r="T52" s="171"/>
    </row>
    <row r="53" spans="1:20" s="136" customFormat="1" ht="11.25" customHeight="1">
      <c r="A53" s="217"/>
      <c r="B53" s="218"/>
      <c r="C53" s="172"/>
      <c r="D53" s="168"/>
      <c r="E53" s="172"/>
      <c r="F53" s="172"/>
      <c r="G53" s="172"/>
      <c r="H53" s="172"/>
      <c r="I53" s="168"/>
      <c r="J53" s="171"/>
      <c r="K53" s="172"/>
      <c r="L53" s="172"/>
      <c r="M53" s="172"/>
      <c r="N53" s="172"/>
      <c r="O53" s="172"/>
      <c r="P53" s="172"/>
      <c r="Q53" s="172"/>
      <c r="R53" s="172"/>
      <c r="S53" s="171"/>
      <c r="T53" s="171"/>
    </row>
    <row r="54" spans="1:20" s="136" customFormat="1" ht="11.25" customHeight="1">
      <c r="A54" s="217"/>
      <c r="B54" s="218"/>
      <c r="C54" s="172"/>
      <c r="D54" s="168"/>
      <c r="E54" s="172"/>
      <c r="F54" s="172"/>
      <c r="G54" s="172"/>
      <c r="H54" s="172"/>
      <c r="I54" s="168"/>
      <c r="J54" s="171"/>
      <c r="K54" s="172"/>
      <c r="L54" s="172"/>
      <c r="M54" s="172"/>
      <c r="N54" s="172"/>
      <c r="O54" s="172"/>
      <c r="P54" s="172"/>
      <c r="Q54" s="172"/>
      <c r="R54" s="172"/>
      <c r="S54" s="171"/>
      <c r="T54" s="171"/>
    </row>
    <row r="55" spans="1:3" ht="15">
      <c r="A55" s="137"/>
      <c r="B55"/>
      <c r="C55"/>
    </row>
    <row r="64" spans="1:3" ht="15">
      <c r="A64" s="34"/>
      <c r="B64" s="34"/>
      <c r="C64" s="34"/>
    </row>
  </sheetData>
  <sheetProtection/>
  <mergeCells count="13">
    <mergeCell ref="N4:N5"/>
    <mergeCell ref="R4:R5"/>
    <mergeCell ref="P4:P5"/>
    <mergeCell ref="T4:T5"/>
    <mergeCell ref="A1:E1"/>
    <mergeCell ref="A2:T2"/>
    <mergeCell ref="D4:D5"/>
    <mergeCell ref="F4:F5"/>
    <mergeCell ref="A4:A5"/>
    <mergeCell ref="B4:B5"/>
    <mergeCell ref="H4:H5"/>
    <mergeCell ref="J4:J5"/>
    <mergeCell ref="L4:L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IROffice</cp:lastModifiedBy>
  <cp:lastPrinted>2022-01-26T10:24:34Z</cp:lastPrinted>
  <dcterms:created xsi:type="dcterms:W3CDTF">2003-02-07T14:36:34Z</dcterms:created>
  <dcterms:modified xsi:type="dcterms:W3CDTF">2023-07-31T09:39:25Z</dcterms:modified>
  <cp:category/>
  <cp:version/>
  <cp:contentType/>
  <cp:contentStatus/>
</cp:coreProperties>
</file>