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10740" windowHeight="10500" tabRatio="585" firstSheet="1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'CFS'!$A$1:$E$67</definedName>
    <definedName name="_xlnm.Print_Area" localSheetId="4">'EQS'!$A$1:$Q$59</definedName>
    <definedName name="_xlnm.Print_Area" localSheetId="1">'IS'!$A$1:$G$60</definedName>
    <definedName name="_xlnm.Print_Area" localSheetId="2">'SFP'!$A$1:$G$68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'CFS'!$76:$65536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'CFS'!$74:$65536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'CFS'!$76:$65536,'CFS'!$56:$56</definedName>
    <definedName name="Z_6817C715_97AF_4AF2_B29E_0EA975590AC4_.wvu.Cols" localSheetId="0" hidden="1">'Cover '!$J:$IV</definedName>
    <definedName name="Z_6817C715_97AF_4AF2_B29E_0EA975590AC4_.wvu.FilterData" localSheetId="1" hidden="1">'IS'!$A$1:$G$76</definedName>
    <definedName name="Z_6817C715_97AF_4AF2_B29E_0EA975590AC4_.wvu.PrintArea" localSheetId="3" hidden="1">'CFS'!$A$1:$E$67</definedName>
    <definedName name="Z_6817C715_97AF_4AF2_B29E_0EA975590AC4_.wvu.PrintArea" localSheetId="4" hidden="1">'EQS'!$A$1:$Q$59</definedName>
    <definedName name="Z_6817C715_97AF_4AF2_B29E_0EA975590AC4_.wvu.PrintArea" localSheetId="1" hidden="1">'IS'!$A$1:$G$60</definedName>
    <definedName name="Z_6817C715_97AF_4AF2_B29E_0EA975590AC4_.wvu.PrintArea" localSheetId="2" hidden="1">'SFP'!$A$1:$G$68</definedName>
    <definedName name="Z_6817C715_97AF_4AF2_B29E_0EA975590AC4_.wvu.PrintTitles" localSheetId="1" hidden="1">'IS'!$1:$2</definedName>
    <definedName name="Z_6817C715_97AF_4AF2_B29E_0EA975590AC4_.wvu.Rows" localSheetId="0" hidden="1">'Cover '!$66:$65536</definedName>
    <definedName name="Z_92AC9888_5B7E_11D6_9CEE_00D009757B57_.wvu.Cols" localSheetId="3" hidden="1">'CFS'!$F:$G</definedName>
    <definedName name="Z_9656BBF7_C4A3_41EC_B0C6_A21B380E3C2F_.wvu.Cols" localSheetId="3" hidden="1">'CFS'!$F:$G</definedName>
    <definedName name="Z_9656BBF7_C4A3_41EC_B0C6_A21B380E3C2F_.wvu.Cols" localSheetId="4" hidden="1">'EQS'!#REF!</definedName>
    <definedName name="Z_9656BBF7_C4A3_41EC_B0C6_A21B380E3C2F_.wvu.PrintArea" localSheetId="4" hidden="1">'EQS'!$A$1:$O$50</definedName>
    <definedName name="Z_9656BBF7_C4A3_41EC_B0C6_A21B380E3C2F_.wvu.Rows" localSheetId="3" hidden="1">'CFS'!$76:$65536,'CFS'!$56:$56</definedName>
    <definedName name="Z_B4814C20_4CCB_4B35_83BE_734D71D6AD11_.wvu.Cols" localSheetId="0" hidden="1">'Cover '!$J:$IV</definedName>
    <definedName name="Z_B4814C20_4CCB_4B35_83BE_734D71D6AD11_.wvu.FilterData" localSheetId="1" hidden="1">'IS'!$A$1:$G$76</definedName>
    <definedName name="Z_B4814C20_4CCB_4B35_83BE_734D71D6AD11_.wvu.PrintArea" localSheetId="3" hidden="1">'CFS'!$A$1:$E$67</definedName>
    <definedName name="Z_B4814C20_4CCB_4B35_83BE_734D71D6AD11_.wvu.PrintArea" localSheetId="4" hidden="1">'EQS'!$A$1:$Q$59</definedName>
    <definedName name="Z_B4814C20_4CCB_4B35_83BE_734D71D6AD11_.wvu.PrintArea" localSheetId="1" hidden="1">'IS'!$A$1:$G$60</definedName>
    <definedName name="Z_B4814C20_4CCB_4B35_83BE_734D71D6AD11_.wvu.PrintArea" localSheetId="2" hidden="1">'SFP'!$A$1:$G$68</definedName>
    <definedName name="Z_B4814C20_4CCB_4B35_83BE_734D71D6AD11_.wvu.PrintTitles" localSheetId="1" hidden="1">'IS'!$1:$2</definedName>
    <definedName name="Z_B4814C20_4CCB_4B35_83BE_734D71D6AD11_.wvu.Rows" localSheetId="0" hidden="1">'Cover '!$66:$65536</definedName>
    <definedName name="Z_BB898E02_7767_4FE7_92CE_0D30E5AAF3AA_.wvu.Cols" localSheetId="0" hidden="1">'Cover '!$J:$IV</definedName>
    <definedName name="Z_BB898E02_7767_4FE7_92CE_0D30E5AAF3AA_.wvu.FilterData" localSheetId="1" hidden="1">'IS'!$A$1:$G$76</definedName>
    <definedName name="Z_BB898E02_7767_4FE7_92CE_0D30E5AAF3AA_.wvu.PrintArea" localSheetId="3" hidden="1">'CFS'!$A$1:$E$67</definedName>
    <definedName name="Z_BB898E02_7767_4FE7_92CE_0D30E5AAF3AA_.wvu.PrintArea" localSheetId="4" hidden="1">'EQS'!$A$1:$Q$59</definedName>
    <definedName name="Z_BB898E02_7767_4FE7_92CE_0D30E5AAF3AA_.wvu.PrintArea" localSheetId="1" hidden="1">'IS'!$A$1:$G$60</definedName>
    <definedName name="Z_BB898E02_7767_4FE7_92CE_0D30E5AAF3AA_.wvu.PrintArea" localSheetId="2" hidden="1">'SFP'!$A$1:$G$68</definedName>
    <definedName name="Z_BB898E02_7767_4FE7_92CE_0D30E5AAF3AA_.wvu.PrintTitles" localSheetId="1" hidden="1">'IS'!$1:$2</definedName>
    <definedName name="Z_BB898E02_7767_4FE7_92CE_0D30E5AAF3AA_.wvu.Rows" localSheetId="0" hidden="1">'Cover '!$66:$65536</definedName>
    <definedName name="Z_E6152AE8_B121_433B_AF57_E0B7ED5C69D1_.wvu.Cols" localSheetId="0" hidden="1">'Cover '!$J:$IV</definedName>
    <definedName name="Z_E6152AE8_B121_433B_AF57_E0B7ED5C69D1_.wvu.FilterData" localSheetId="1" hidden="1">'IS'!$A$1:$G$76</definedName>
    <definedName name="Z_E6152AE8_B121_433B_AF57_E0B7ED5C69D1_.wvu.PrintArea" localSheetId="3" hidden="1">'CFS'!$A$1:$E$67</definedName>
    <definedName name="Z_E6152AE8_B121_433B_AF57_E0B7ED5C69D1_.wvu.PrintArea" localSheetId="4" hidden="1">'EQS'!$A$1:$Q$59</definedName>
    <definedName name="Z_E6152AE8_B121_433B_AF57_E0B7ED5C69D1_.wvu.PrintArea" localSheetId="1" hidden="1">'IS'!$A$1:$G$60</definedName>
    <definedName name="Z_E6152AE8_B121_433B_AF57_E0B7ED5C69D1_.wvu.PrintArea" localSheetId="2" hidden="1">'SFP'!$A$1:$G$68</definedName>
    <definedName name="Z_E6152AE8_B121_433B_AF57_E0B7ED5C69D1_.wvu.PrintTitles" localSheetId="1" hidden="1">'IS'!$1:$2</definedName>
    <definedName name="Z_E6152AE8_B121_433B_AF57_E0B7ED5C69D1_.wvu.Rows" localSheetId="0" hidden="1">'Cover '!$66:$65536</definedName>
  </definedNames>
  <calcPr fullCalcOnLoad="1"/>
</workbook>
</file>

<file path=xl/sharedStrings.xml><?xml version="1.0" encoding="utf-8"?>
<sst xmlns="http://schemas.openxmlformats.org/spreadsheetml/2006/main" count="247" uniqueCount="195">
  <si>
    <t>BGN'000</t>
  </si>
  <si>
    <t xml:space="preserve"> </t>
  </si>
  <si>
    <t>8,9</t>
  </si>
  <si>
    <t>BGN</t>
  </si>
  <si>
    <t>Company Name:</t>
  </si>
  <si>
    <t>SOPHARMA AD</t>
  </si>
  <si>
    <t>Board of Directors:</t>
  </si>
  <si>
    <t>Ognian Donev, PhD</t>
  </si>
  <si>
    <t>Vessela Stoeva</t>
  </si>
  <si>
    <t>Andrey Breshkov</t>
  </si>
  <si>
    <t>Executive Director:</t>
  </si>
  <si>
    <t>Finance Director:</t>
  </si>
  <si>
    <t>Boris Borisov</t>
  </si>
  <si>
    <t>Chief Accountant:</t>
  </si>
  <si>
    <t>Yordanka Petkova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</si>
  <si>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</si>
  <si>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</si>
  <si>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</si>
  <si>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</si>
  <si>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</si>
  <si>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</si>
  <si>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</si>
  <si>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Lyubimka Georgieva</t>
  </si>
  <si>
    <t>Stefan Yovkov</t>
  </si>
  <si>
    <t>Galina Angelova</t>
  </si>
  <si>
    <t>Servicing Banks:</t>
  </si>
  <si>
    <t>Raiffeisenbank (Bulgaria) EAD</t>
  </si>
  <si>
    <t>DSK Bank EAD</t>
  </si>
  <si>
    <t>Eurobank and EFG Bulgaria AD</t>
  </si>
  <si>
    <t>Piraeus Bank AD</t>
  </si>
  <si>
    <t>Unicredit AD</t>
  </si>
  <si>
    <t>BNP Paribas Bulgaria EAD</t>
  </si>
  <si>
    <t>Citibank N.A.</t>
  </si>
  <si>
    <t>MKB Unionbank</t>
  </si>
  <si>
    <t>Auditor:</t>
  </si>
  <si>
    <t>AFA OOD</t>
  </si>
  <si>
    <t>Attachments</t>
  </si>
  <si>
    <t>Sales revenues</t>
  </si>
  <si>
    <t>Other operating revenue/(loss)</t>
  </si>
  <si>
    <t>Change of available stock of finished goods and work in progress</t>
  </si>
  <si>
    <t>Materials</t>
  </si>
  <si>
    <t>External services</t>
  </si>
  <si>
    <t>Emoloyees</t>
  </si>
  <si>
    <t>Amortization</t>
  </si>
  <si>
    <t xml:space="preserve">Other operating expenses </t>
  </si>
  <si>
    <t>Operating profit</t>
  </si>
  <si>
    <t>Financial income</t>
  </si>
  <si>
    <t>Financial expenses</t>
  </si>
  <si>
    <t>Financial income/(expenses) net</t>
  </si>
  <si>
    <t>Profit before tax</t>
  </si>
  <si>
    <t>Profit tax</t>
  </si>
  <si>
    <t>Net profit</t>
  </si>
  <si>
    <t>Other components of the total income:</t>
  </si>
  <si>
    <t>Other comprehensive income for the period net of tax</t>
  </si>
  <si>
    <t>TOTAL COMPREHENSIVE INCOME FOR THE PERIOD</t>
  </si>
  <si>
    <t>Earnings per share</t>
  </si>
  <si>
    <t>Chief Accountant (preparer):</t>
  </si>
  <si>
    <t>Iordanka Petkova</t>
  </si>
  <si>
    <t>ASSETS</t>
  </si>
  <si>
    <t>Non-current assets</t>
  </si>
  <si>
    <t>Property, plant and equipment</t>
  </si>
  <si>
    <t>Intangible assets</t>
  </si>
  <si>
    <t>Investment properties</t>
  </si>
  <si>
    <t>Investments in subsidiaries</t>
  </si>
  <si>
    <t>Loans to related parties</t>
  </si>
  <si>
    <t>Other non-current assets</t>
  </si>
  <si>
    <t>Current assets</t>
  </si>
  <si>
    <t>Inventory</t>
  </si>
  <si>
    <t>Receivables from related persons</t>
  </si>
  <si>
    <t>Commercial receivables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</si>
  <si>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</si>
  <si>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</si>
  <si>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</si>
  <si>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</si>
  <si>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</si>
  <si>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</si>
  <si>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</si>
  <si>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</si>
  <si>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</si>
  <si>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</si>
  <si>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</si>
  <si>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</si>
  <si>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taxes</t>
  </si>
  <si>
    <t>Payables to employees on retirement</t>
  </si>
  <si>
    <t>Financial leasing liabilities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</si>
  <si>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</si>
  <si>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</si>
  <si>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</si>
  <si>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</si>
  <si>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</si>
  <si>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Tax payables</t>
  </si>
  <si>
    <t>Payables to employees and social insurance</t>
  </si>
  <si>
    <t>Other current liabilities</t>
  </si>
  <si>
    <t>TOTAL LIABILITIES</t>
  </si>
  <si>
    <t>TOTAL EQUITY AND LIABILITIES</t>
  </si>
  <si>
    <t>Attachments</t>
  </si>
  <si>
    <t>Sales proceeds</t>
  </si>
  <si>
    <t>Payments for wages and social insurance</t>
  </si>
  <si>
    <t>Exchange rate differences, net</t>
  </si>
  <si>
    <t>Other proceeds/(payments), net</t>
  </si>
  <si>
    <t>Net cash flows from/(used in) operating activities</t>
  </si>
  <si>
    <t>Attachments</t>
  </si>
  <si>
    <t>Purchase of property, plant and equipment</t>
  </si>
  <si>
    <t>Purchase of intangible assets</t>
  </si>
  <si>
    <t>Loans granted to related parties</t>
  </si>
  <si>
    <t>Loans granted to thrid parties</t>
  </si>
  <si>
    <t>Proceeds from dividends from investments in subsidiaries and available-for-sale investments</t>
  </si>
  <si>
    <t xml:space="preserve">Proceeds from sale of available-for-sale investments </t>
  </si>
  <si>
    <t>Purchase of shares in subsidiaries</t>
  </si>
  <si>
    <t>Purchase of available-for-sale investments</t>
  </si>
  <si>
    <t>Available-for-sale investments</t>
  </si>
  <si>
    <t>Interest from granted loans and investment purpose deposits</t>
  </si>
  <si>
    <t>Cash flows from operating activities</t>
  </si>
  <si>
    <t>Cash flows from investing actiivties</t>
  </si>
  <si>
    <t>Net cash flows used in investing activities</t>
  </si>
  <si>
    <t>Cash flows from financing activities</t>
  </si>
  <si>
    <t>Proceeds from long-term bank loans</t>
  </si>
  <si>
    <t>Net financial cash flows</t>
  </si>
  <si>
    <t>Finance lease payments</t>
  </si>
  <si>
    <t>Dividends paid</t>
  </si>
  <si>
    <t>Taxes paid (profit tax excluded)</t>
  </si>
  <si>
    <t>Paid interest and bank fees on working capital loans</t>
  </si>
  <si>
    <t>Paid interest and bank fees on investment purpose loans</t>
  </si>
  <si>
    <t>Cash and cash equivalents at 1 January</t>
  </si>
  <si>
    <t xml:space="preserve">Distribution of profit for:               </t>
  </si>
  <si>
    <t xml:space="preserve"> * reserves</t>
  </si>
  <si>
    <t>Total comprehensive income for the year</t>
  </si>
  <si>
    <t>Transfer to retained earnings</t>
  </si>
  <si>
    <t>Statutory reserves</t>
  </si>
  <si>
    <t>Revaluation reserve - property, pland and equipment</t>
  </si>
  <si>
    <t>Available-for-sale financial assets reserve</t>
  </si>
  <si>
    <t>Additional
reserves</t>
  </si>
  <si>
    <t>Total
equity</t>
  </si>
  <si>
    <t>Ognian Palaveev</t>
  </si>
  <si>
    <t xml:space="preserve"> * dividends</t>
  </si>
  <si>
    <t>Changes in equity in 2012</t>
  </si>
  <si>
    <t>Alexander Tchaushev</t>
  </si>
  <si>
    <t>Head of Legal Department:</t>
  </si>
  <si>
    <t>Rositsa Kostadinova</t>
  </si>
  <si>
    <t>Tsonka Taushanova</t>
  </si>
  <si>
    <t>Petar Kalpakchiev</t>
  </si>
  <si>
    <t>31 December 2012
BGN'000</t>
  </si>
  <si>
    <t>Repaied loans, granted to related parties</t>
  </si>
  <si>
    <t>Repaid loans, granted to third parties</t>
  </si>
  <si>
    <t>Proceeds from short-term bank loans (overdraft), net</t>
  </si>
  <si>
    <t>Settlement of short-term bank loans (overdraft), net</t>
  </si>
  <si>
    <t>Changes in equity in 2013</t>
  </si>
  <si>
    <t>Other non-current liabilities</t>
  </si>
  <si>
    <t>Donations from public institutions</t>
  </si>
  <si>
    <t>Payments to suppliers</t>
  </si>
  <si>
    <t>Refunded taxes (profit tax excluded)</t>
  </si>
  <si>
    <t>Profit tax paid</t>
  </si>
  <si>
    <t>Refunded profit tax</t>
  </si>
  <si>
    <t>Sale of property, plant and equipment</t>
  </si>
  <si>
    <t>Proceeds from liquidation share in subsidiaries</t>
  </si>
  <si>
    <t>Proceeds from short-term loans to related parties</t>
  </si>
  <si>
    <t>Proceeds from sales of treasury shares</t>
  </si>
  <si>
    <t>2012
BGN'000</t>
  </si>
  <si>
    <t>2013
BGN'000</t>
  </si>
  <si>
    <t>Share
capital</t>
  </si>
  <si>
    <t>PRELIMINARY INDIVIDUAL STATEMENT OF COMPREHENSIVE INCOME</t>
  </si>
  <si>
    <t>for the year ended 31 December 2013</t>
  </si>
  <si>
    <t>Impairment of non-current assets</t>
  </si>
  <si>
    <t>Components that will not be reclassified in the profit or loss:</t>
  </si>
  <si>
    <t>(Loss)/Gain on revaluation of property, plant and equipment</t>
  </si>
  <si>
    <t>Revaluation of pension plans with defined benefits</t>
  </si>
  <si>
    <t>Income tax relating to components of other comprehensive income that will not be reclassified</t>
  </si>
  <si>
    <t>Components that may be reclassified in the profit or loss:</t>
  </si>
  <si>
    <t>Net change in fair value of available-for-sale financial assets</t>
  </si>
  <si>
    <t>Income tax relating to components of other comprehensive income that may be reclassified</t>
  </si>
  <si>
    <t>The notes on pages 5 to 88 are an integral part of the present financial statement.</t>
  </si>
  <si>
    <t>14,15</t>
  </si>
  <si>
    <t>13,14,16</t>
  </si>
  <si>
    <t>(recalculated)</t>
  </si>
  <si>
    <t>PRELIMINARY INDIVIDUAL STATEMENT OF FINANCIAL POSITION</t>
  </si>
  <si>
    <t>as at 31 December 2013</t>
  </si>
  <si>
    <t>31 December 2013
BGN'000</t>
  </si>
  <si>
    <t>PRELIMINARY INDIVIDUAL STATEMENT OF CASH FLOWS</t>
  </si>
  <si>
    <t>Proceeds from sale of shares in subsidiaries</t>
  </si>
  <si>
    <t>Settlement of short-term loans to related parties</t>
  </si>
  <si>
    <t>Settlement of long-term bank loans</t>
  </si>
  <si>
    <t>Net increase/(decrease) in cash and cash equivalents</t>
  </si>
  <si>
    <t>Cash and cash equivalents at 31 December</t>
  </si>
  <si>
    <t>PRELIMINARY INDIVIDUAL STATEMENT OF CHANGES IN EQUITY</t>
  </si>
  <si>
    <t>Effects from changes in the accounting policy</t>
  </si>
  <si>
    <t>Balance at 1 January 2012 (recalculated)</t>
  </si>
  <si>
    <t>Balance at 1 January 2012 (originally reported)</t>
  </si>
  <si>
    <t>Total comprehensive income for the year (originally reported)</t>
  </si>
  <si>
    <t>Total comprehensive income for the year (recalculated), incl.:</t>
  </si>
  <si>
    <t xml:space="preserve"> * net profit for the year</t>
  </si>
  <si>
    <t xml:space="preserve"> * other component of comprehensive income, net of taxes</t>
  </si>
  <si>
    <t>Balance at 31 December 2012 (originally reported)</t>
  </si>
  <si>
    <t>Balance at 31 December 2012 (recalculated)</t>
  </si>
  <si>
    <t>Total comprehensive income for the year, incl.:</t>
  </si>
  <si>
    <t>Balance at 31 December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</si>
</sst>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_(* #,##0_);_(* \(#,##0\);_(* &quot;-&quot;??_);_(@_)"/>
    <numFmt numFmtId="179" formatCode="_(* #,##0.00_);_(* \(#,##0.00\);_(* &quot;-&quot;_);_(@_)"/>
    <numFmt numFmtId="180" formatCode="#,##0;\(#,##0\)"/>
  </numFmts>
  <fonts count="7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name val="Hebar"/>
      <family val="0"/>
    </font>
    <font>
      <b/>
      <i/>
      <sz val="9"/>
      <name val="Times New Roman"/>
      <family val="1"/>
    </font>
    <font>
      <sz val="11"/>
      <color indexed="20"/>
      <name val="Times New Roman"/>
      <family val="2"/>
    </font>
    <font>
      <b/>
      <sz val="11"/>
      <name val="Times New Roman CYR"/>
      <family val="1"/>
    </font>
    <font>
      <i/>
      <sz val="11"/>
      <name val="Times New Roman Cyr"/>
      <family val="1"/>
    </font>
    <font>
      <sz val="11"/>
      <name val="Arial"/>
      <family val="2"/>
    </font>
    <font>
      <sz val="9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38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9" fillId="0" borderId="10" xfId="58" applyFont="1" applyFill="1" applyBorder="1" applyAlignment="1">
      <alignment horizontal="left" vertical="center"/>
      <protection/>
    </xf>
    <xf numFmtId="0" fontId="10" fillId="0" borderId="0" xfId="60" applyNumberFormat="1" applyFont="1" applyFill="1" applyBorder="1" applyAlignment="1" applyProtection="1">
      <alignment vertical="top"/>
      <protection/>
    </xf>
    <xf numFmtId="0" fontId="10" fillId="0" borderId="0" xfId="60" applyNumberFormat="1" applyFont="1" applyFill="1" applyBorder="1" applyAlignment="1" applyProtection="1" quotePrefix="1">
      <alignment horizontal="right" vertical="top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58" applyFont="1" applyFill="1" applyBorder="1" applyAlignment="1">
      <alignment horizontal="left" vertical="center"/>
      <protection/>
    </xf>
    <xf numFmtId="0" fontId="17" fillId="0" borderId="10" xfId="58" applyFont="1" applyBorder="1" applyAlignment="1">
      <alignment vertical="center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58" applyFont="1" applyAlignment="1">
      <alignment vertical="center"/>
      <protection/>
    </xf>
    <xf numFmtId="0" fontId="12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5" fillId="0" borderId="0" xfId="58" applyFont="1" applyFill="1" applyBorder="1" applyAlignment="1">
      <alignment vertical="center"/>
      <protection/>
    </xf>
    <xf numFmtId="0" fontId="10" fillId="0" borderId="0" xfId="58" applyFont="1" applyFill="1" applyBorder="1" applyAlignment="1" quotePrefix="1">
      <alignment horizontal="left"/>
      <protection/>
    </xf>
    <xf numFmtId="0" fontId="8" fillId="0" borderId="0" xfId="60" applyFont="1" applyFill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8" applyFont="1" applyFill="1" applyAlignment="1">
      <alignment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 wrapText="1"/>
    </xf>
    <xf numFmtId="178" fontId="8" fillId="0" borderId="0" xfId="42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>
      <alignment/>
    </xf>
    <xf numFmtId="0" fontId="10" fillId="0" borderId="0" xfId="58" applyFont="1" applyFill="1" applyBorder="1" applyAlignment="1">
      <alignment horizontal="left"/>
      <protection/>
    </xf>
    <xf numFmtId="0" fontId="7" fillId="0" borderId="0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41" fontId="9" fillId="0" borderId="11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/>
    </xf>
    <xf numFmtId="41" fontId="29" fillId="0" borderId="0" xfId="0" applyNumberFormat="1" applyFont="1" applyFill="1" applyBorder="1" applyAlignment="1">
      <alignment horizontal="center"/>
    </xf>
    <xf numFmtId="41" fontId="29" fillId="0" borderId="0" xfId="42" applyNumberFormat="1" applyFont="1" applyFill="1" applyBorder="1" applyAlignment="1">
      <alignment/>
    </xf>
    <xf numFmtId="41" fontId="30" fillId="0" borderId="0" xfId="0" applyNumberFormat="1" applyFont="1" applyFill="1" applyBorder="1" applyAlignment="1">
      <alignment horizontal="center"/>
    </xf>
    <xf numFmtId="178" fontId="30" fillId="0" borderId="0" xfId="42" applyNumberFormat="1" applyFont="1" applyFill="1" applyBorder="1" applyAlignment="1">
      <alignment/>
    </xf>
    <xf numFmtId="41" fontId="29" fillId="0" borderId="11" xfId="42" applyNumberFormat="1" applyFont="1" applyFill="1" applyBorder="1" applyAlignment="1">
      <alignment/>
    </xf>
    <xf numFmtId="41" fontId="30" fillId="0" borderId="0" xfId="42" applyNumberFormat="1" applyFont="1" applyFill="1" applyBorder="1" applyAlignment="1">
      <alignment/>
    </xf>
    <xf numFmtId="0" fontId="25" fillId="0" borderId="0" xfId="0" applyFont="1" applyFill="1" applyAlignment="1">
      <alignment/>
    </xf>
    <xf numFmtId="41" fontId="32" fillId="0" borderId="0" xfId="0" applyNumberFormat="1" applyFont="1" applyFill="1" applyBorder="1" applyAlignment="1">
      <alignment horizontal="right"/>
    </xf>
    <xf numFmtId="41" fontId="32" fillId="0" borderId="0" xfId="0" applyNumberFormat="1" applyFont="1" applyFill="1" applyBorder="1" applyAlignment="1">
      <alignment horizontal="center"/>
    </xf>
    <xf numFmtId="41" fontId="33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 wrapText="1"/>
    </xf>
    <xf numFmtId="178" fontId="7" fillId="0" borderId="0" xfId="42" applyNumberFormat="1" applyFont="1" applyFill="1" applyBorder="1" applyAlignment="1" applyProtection="1">
      <alignment horizontal="right"/>
      <protection/>
    </xf>
    <xf numFmtId="0" fontId="13" fillId="0" borderId="0" xfId="61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58" applyFont="1" applyFill="1" applyAlignment="1">
      <alignment horizontal="left" vertical="center" wrapText="1"/>
      <protection/>
    </xf>
    <xf numFmtId="0" fontId="8" fillId="0" borderId="0" xfId="0" applyFont="1" applyAlignment="1">
      <alignment vertical="top"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/>
    </xf>
    <xf numFmtId="0" fontId="5" fillId="0" borderId="0" xfId="60" applyNumberFormat="1" applyFont="1" applyFill="1" applyBorder="1" applyAlignment="1" applyProtection="1">
      <alignment vertical="top"/>
      <protection/>
    </xf>
    <xf numFmtId="0" fontId="5" fillId="0" borderId="0" xfId="6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6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60" applyNumberFormat="1" applyFont="1" applyFill="1" applyBorder="1" applyAlignment="1" applyProtection="1">
      <alignment vertical="top"/>
      <protection locked="0"/>
    </xf>
    <xf numFmtId="0" fontId="9" fillId="0" borderId="0" xfId="60" applyNumberFormat="1" applyFont="1" applyFill="1" applyBorder="1" applyAlignment="1" applyProtection="1">
      <alignment vertical="center" wrapText="1"/>
      <protection/>
    </xf>
    <xf numFmtId="178" fontId="9" fillId="0" borderId="10" xfId="60" applyNumberFormat="1" applyFont="1" applyFill="1" applyBorder="1" applyAlignment="1" applyProtection="1">
      <alignment vertical="center"/>
      <protection/>
    </xf>
    <xf numFmtId="178" fontId="9" fillId="0" borderId="0" xfId="60" applyNumberFormat="1" applyFont="1" applyFill="1" applyBorder="1" applyAlignment="1" applyProtection="1">
      <alignment vertical="center"/>
      <protection/>
    </xf>
    <xf numFmtId="178" fontId="8" fillId="0" borderId="0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178" fontId="8" fillId="0" borderId="0" xfId="42" applyNumberFormat="1" applyFont="1" applyFill="1" applyBorder="1" applyAlignment="1" applyProtection="1">
      <alignment horizontal="right" vertical="center"/>
      <protection/>
    </xf>
    <xf numFmtId="178" fontId="8" fillId="0" borderId="0" xfId="42" applyNumberFormat="1" applyFont="1" applyFill="1" applyBorder="1" applyAlignment="1" applyProtection="1">
      <alignment vertical="center"/>
      <protection/>
    </xf>
    <xf numFmtId="0" fontId="30" fillId="0" borderId="0" xfId="61" applyNumberFormat="1" applyFont="1" applyFill="1" applyBorder="1" applyAlignment="1" applyProtection="1">
      <alignment vertical="center" wrapText="1"/>
      <protection/>
    </xf>
    <xf numFmtId="0" fontId="8" fillId="0" borderId="0" xfId="60" applyNumberFormat="1" applyFont="1" applyFill="1" applyBorder="1" applyAlignment="1" applyProtection="1">
      <alignment vertical="center" wrapText="1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178" fontId="8" fillId="0" borderId="0" xfId="42" applyNumberFormat="1" applyFont="1" applyFill="1" applyBorder="1" applyAlignment="1" applyProtection="1">
      <alignment/>
      <protection/>
    </xf>
    <xf numFmtId="178" fontId="9" fillId="0" borderId="12" xfId="6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center"/>
    </xf>
    <xf numFmtId="41" fontId="8" fillId="0" borderId="10" xfId="0" applyNumberFormat="1" applyFont="1" applyFill="1" applyBorder="1" applyAlignment="1">
      <alignment horizontal="right"/>
    </xf>
    <xf numFmtId="41" fontId="9" fillId="0" borderId="10" xfId="0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180" fontId="39" fillId="0" borderId="11" xfId="65" applyNumberFormat="1" applyFont="1" applyFill="1" applyBorder="1" applyAlignment="1">
      <alignment horizontal="right" vertical="center"/>
      <protection/>
    </xf>
    <xf numFmtId="3" fontId="28" fillId="0" borderId="0" xfId="0" applyNumberFormat="1" applyFont="1" applyFill="1" applyBorder="1" applyAlignment="1">
      <alignment horizontal="right"/>
    </xf>
    <xf numFmtId="180" fontId="39" fillId="0" borderId="0" xfId="65" applyNumberFormat="1" applyFont="1" applyFill="1" applyBorder="1" applyAlignment="1">
      <alignment horizontal="right" vertical="center"/>
      <protection/>
    </xf>
    <xf numFmtId="180" fontId="39" fillId="0" borderId="12" xfId="65" applyNumberFormat="1" applyFont="1" applyFill="1" applyBorder="1" applyAlignment="1">
      <alignment horizontal="right" vertical="center"/>
      <protection/>
    </xf>
    <xf numFmtId="180" fontId="39" fillId="0" borderId="11" xfId="65" applyNumberFormat="1" applyFont="1" applyFill="1" applyBorder="1" applyAlignment="1">
      <alignment vertical="center"/>
      <protection/>
    </xf>
    <xf numFmtId="180" fontId="39" fillId="0" borderId="0" xfId="65" applyNumberFormat="1" applyFont="1" applyFill="1" applyBorder="1" applyAlignment="1">
      <alignment vertical="center"/>
      <protection/>
    </xf>
    <xf numFmtId="180" fontId="39" fillId="0" borderId="10" xfId="65" applyNumberFormat="1" applyFont="1" applyFill="1" applyBorder="1" applyAlignment="1">
      <alignment vertical="center"/>
      <protection/>
    </xf>
    <xf numFmtId="180" fontId="39" fillId="0" borderId="12" xfId="65" applyNumberFormat="1" applyFont="1" applyFill="1" applyBorder="1" applyAlignment="1">
      <alignment vertical="center"/>
      <protection/>
    </xf>
    <xf numFmtId="41" fontId="8" fillId="0" borderId="0" xfId="42" applyNumberFormat="1" applyFont="1" applyFill="1" applyBorder="1" applyAlignment="1">
      <alignment/>
    </xf>
    <xf numFmtId="178" fontId="28" fillId="0" borderId="0" xfId="42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3" fontId="41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 horizontal="center" wrapText="1"/>
    </xf>
    <xf numFmtId="0" fontId="41" fillId="0" borderId="0" xfId="0" applyFont="1" applyFill="1" applyAlignment="1">
      <alignment vertical="top"/>
    </xf>
    <xf numFmtId="178" fontId="41" fillId="0" borderId="0" xfId="0" applyNumberFormat="1" applyFont="1" applyFill="1" applyAlignment="1">
      <alignment/>
    </xf>
    <xf numFmtId="0" fontId="8" fillId="0" borderId="0" xfId="59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0" fillId="0" borderId="0" xfId="66" applyFont="1" applyFill="1" applyBorder="1" applyAlignment="1" applyProtection="1" quotePrefix="1">
      <alignment horizontal="left" vertical="top"/>
      <protection locked="0"/>
    </xf>
    <xf numFmtId="15" fontId="27" fillId="0" borderId="0" xfId="58" applyNumberFormat="1" applyFont="1" applyFill="1" applyBorder="1" applyAlignment="1" applyProtection="1">
      <alignment horizontal="center" vertical="top" wrapText="1"/>
      <protection locked="0"/>
    </xf>
    <xf numFmtId="1" fontId="24" fillId="0" borderId="0" xfId="67" applyNumberFormat="1" applyFont="1" applyFill="1" applyBorder="1" applyAlignment="1" applyProtection="1">
      <alignment horizontal="right" vertical="top" wrapText="1"/>
      <protection locked="0"/>
    </xf>
    <xf numFmtId="0" fontId="8" fillId="0" borderId="0" xfId="59" applyFont="1" applyFill="1" applyAlignment="1" applyProtection="1">
      <alignment vertical="top"/>
      <protection locked="0"/>
    </xf>
    <xf numFmtId="15" fontId="11" fillId="0" borderId="0" xfId="58" applyNumberFormat="1" applyFont="1" applyFill="1" applyBorder="1" applyAlignment="1" applyProtection="1">
      <alignment horizontal="center" vertical="top" wrapText="1"/>
      <protection locked="0"/>
    </xf>
    <xf numFmtId="41" fontId="24" fillId="0" borderId="0" xfId="67" applyNumberFormat="1" applyFont="1" applyFill="1" applyBorder="1" applyAlignment="1" applyProtection="1">
      <alignment horizontal="right" vertical="top" wrapText="1"/>
      <protection locked="0"/>
    </xf>
    <xf numFmtId="0" fontId="21" fillId="0" borderId="0" xfId="59" applyFont="1" applyFill="1" applyBorder="1" applyAlignment="1" applyProtection="1">
      <alignment vertical="top" wrapText="1"/>
      <protection locked="0"/>
    </xf>
    <xf numFmtId="0" fontId="22" fillId="0" borderId="0" xfId="59" applyFont="1" applyFill="1" applyBorder="1" applyAlignment="1" applyProtection="1">
      <alignment horizontal="center"/>
      <protection locked="0"/>
    </xf>
    <xf numFmtId="41" fontId="8" fillId="0" borderId="0" xfId="59" applyNumberFormat="1" applyFont="1" applyFill="1" applyBorder="1" applyAlignment="1" applyProtection="1">
      <alignment horizontal="right"/>
      <protection locked="0"/>
    </xf>
    <xf numFmtId="0" fontId="8" fillId="0" borderId="0" xfId="59" applyFont="1" applyFill="1" applyProtection="1">
      <alignment/>
      <protection locked="0"/>
    </xf>
    <xf numFmtId="0" fontId="23" fillId="0" borderId="0" xfId="59" applyFont="1" applyFill="1" applyBorder="1" applyAlignment="1" applyProtection="1">
      <alignment vertical="top" wrapText="1"/>
      <protection locked="0"/>
    </xf>
    <xf numFmtId="41" fontId="8" fillId="0" borderId="0" xfId="59" applyNumberFormat="1" applyFont="1" applyFill="1" applyProtection="1">
      <alignment/>
      <protection locked="0"/>
    </xf>
    <xf numFmtId="0" fontId="9" fillId="0" borderId="0" xfId="59" applyFont="1" applyFill="1" applyProtection="1">
      <alignment/>
      <protection locked="0"/>
    </xf>
    <xf numFmtId="41" fontId="9" fillId="0" borderId="0" xfId="59" applyNumberFormat="1" applyFont="1" applyFill="1" applyProtection="1">
      <alignment/>
      <protection locked="0"/>
    </xf>
    <xf numFmtId="41" fontId="9" fillId="0" borderId="11" xfId="63" applyNumberFormat="1" applyFont="1" applyFill="1" applyBorder="1" applyAlignment="1" applyProtection="1">
      <alignment horizontal="right"/>
      <protection locked="0"/>
    </xf>
    <xf numFmtId="41" fontId="5" fillId="0" borderId="0" xfId="59" applyNumberFormat="1" applyFont="1" applyFill="1" applyBorder="1" applyAlignment="1" applyProtection="1">
      <alignment horizontal="right"/>
      <protection locked="0"/>
    </xf>
    <xf numFmtId="0" fontId="21" fillId="0" borderId="0" xfId="59" applyFont="1" applyFill="1" applyBorder="1" applyAlignment="1" applyProtection="1">
      <alignment vertical="top"/>
      <protection locked="0"/>
    </xf>
    <xf numFmtId="0" fontId="23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Fill="1" applyBorder="1" applyAlignment="1" applyProtection="1">
      <alignment vertical="top" wrapText="1"/>
      <protection locked="0"/>
    </xf>
    <xf numFmtId="49" fontId="21" fillId="0" borderId="0" xfId="59" applyNumberFormat="1" applyFont="1" applyFill="1" applyBorder="1" applyAlignment="1" applyProtection="1">
      <alignment vertical="top"/>
      <protection locked="0"/>
    </xf>
    <xf numFmtId="41" fontId="12" fillId="0" borderId="0" xfId="59" applyNumberFormat="1" applyFont="1" applyFill="1" applyBorder="1" applyAlignment="1" applyProtection="1">
      <alignment horizontal="right"/>
      <protection locked="0"/>
    </xf>
    <xf numFmtId="0" fontId="5" fillId="0" borderId="0" xfId="59" applyFont="1" applyFill="1" applyBorder="1" applyProtection="1">
      <alignment/>
      <protection locked="0"/>
    </xf>
    <xf numFmtId="0" fontId="12" fillId="0" borderId="0" xfId="59" applyFont="1" applyFill="1" applyBorder="1" applyProtection="1">
      <alignment/>
      <protection locked="0"/>
    </xf>
    <xf numFmtId="41" fontId="8" fillId="0" borderId="0" xfId="63" applyNumberFormat="1" applyFont="1" applyFill="1" applyBorder="1" applyAlignment="1" applyProtection="1">
      <alignment horizontal="right"/>
      <protection locked="0"/>
    </xf>
    <xf numFmtId="0" fontId="12" fillId="0" borderId="0" xfId="59" applyFont="1" applyFill="1" applyBorder="1" applyAlignment="1" applyProtection="1">
      <alignment horizontal="left" wrapText="1"/>
      <protection locked="0"/>
    </xf>
    <xf numFmtId="41" fontId="9" fillId="0" borderId="10" xfId="63" applyNumberFormat="1" applyFont="1" applyFill="1" applyBorder="1" applyAlignment="1" applyProtection="1">
      <alignment horizontal="right"/>
      <protection locked="0"/>
    </xf>
    <xf numFmtId="49" fontId="5" fillId="0" borderId="0" xfId="59" applyNumberFormat="1" applyFont="1" applyFill="1" applyBorder="1" applyAlignment="1" applyProtection="1">
      <alignment horizontal="right"/>
      <protection locked="0"/>
    </xf>
    <xf numFmtId="41" fontId="9" fillId="0" borderId="13" xfId="63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0" fontId="15" fillId="0" borderId="0" xfId="68" applyFont="1" applyFill="1" applyBorder="1" applyAlignment="1" applyProtection="1">
      <alignment horizontal="left" vertical="center"/>
      <protection locked="0"/>
    </xf>
    <xf numFmtId="3" fontId="22" fillId="0" borderId="0" xfId="59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59" applyFont="1" applyFill="1" applyAlignment="1" applyProtection="1">
      <alignment horizontal="center"/>
      <protection locked="0"/>
    </xf>
    <xf numFmtId="41" fontId="8" fillId="0" borderId="0" xfId="59" applyNumberFormat="1" applyFont="1" applyFill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0" xfId="58" applyFont="1" applyBorder="1" applyAlignment="1" applyProtection="1">
      <alignment horizontal="right"/>
      <protection locked="0"/>
    </xf>
    <xf numFmtId="0" fontId="8" fillId="0" borderId="0" xfId="62" applyFont="1" applyFill="1" applyBorder="1" applyProtection="1">
      <alignment/>
      <protection locked="0"/>
    </xf>
    <xf numFmtId="0" fontId="15" fillId="0" borderId="0" xfId="69" applyFont="1" applyFill="1" applyProtection="1">
      <alignment/>
      <protection locked="0"/>
    </xf>
    <xf numFmtId="0" fontId="22" fillId="0" borderId="0" xfId="62" applyFont="1" applyFill="1" applyProtection="1">
      <alignment/>
      <protection locked="0"/>
    </xf>
    <xf numFmtId="0" fontId="5" fillId="0" borderId="0" xfId="62" applyFont="1" applyFill="1" applyProtection="1">
      <alignment/>
      <protection locked="0"/>
    </xf>
    <xf numFmtId="0" fontId="37" fillId="0" borderId="0" xfId="58" applyFont="1" applyFill="1" applyBorder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15" fillId="0" borderId="0" xfId="58" applyFont="1" applyFill="1" applyBorder="1" applyAlignment="1" applyProtection="1" quotePrefix="1">
      <alignment horizontal="right"/>
      <protection locked="0"/>
    </xf>
    <xf numFmtId="0" fontId="10" fillId="0" borderId="0" xfId="63" applyFont="1" applyFill="1" applyBorder="1" applyProtection="1">
      <alignment/>
      <protection locked="0"/>
    </xf>
    <xf numFmtId="0" fontId="10" fillId="0" borderId="0" xfId="58" applyFont="1" applyFill="1" applyBorder="1" applyAlignment="1" applyProtection="1">
      <alignment horizontal="right" vertical="center"/>
      <protection locked="0"/>
    </xf>
    <xf numFmtId="0" fontId="10" fillId="0" borderId="0" xfId="58" applyFont="1" applyFill="1" applyBorder="1" applyAlignment="1" applyProtection="1">
      <alignment horizontal="left" vertical="center"/>
      <protection locked="0"/>
    </xf>
    <xf numFmtId="0" fontId="7" fillId="0" borderId="0" xfId="58" applyFont="1" applyFill="1" applyBorder="1" applyAlignment="1" applyProtection="1">
      <alignment vertical="center"/>
      <protection locked="0"/>
    </xf>
    <xf numFmtId="0" fontId="6" fillId="0" borderId="0" xfId="59" applyFont="1" applyFill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60" applyNumberFormat="1" applyFont="1" applyFill="1" applyBorder="1" applyAlignment="1" applyProtection="1">
      <alignment horizontal="right" vertical="top" wrapText="1"/>
      <protection/>
    </xf>
    <xf numFmtId="0" fontId="9" fillId="0" borderId="0" xfId="6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58" applyFont="1" applyFill="1" applyBorder="1" applyAlignment="1">
      <alignment horizontal="left" wrapText="1"/>
      <protection/>
    </xf>
    <xf numFmtId="0" fontId="10" fillId="0" borderId="0" xfId="58" applyFont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9" fillId="0" borderId="11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1" fontId="8" fillId="0" borderId="10" xfId="42" applyNumberFormat="1" applyFont="1" applyFill="1" applyBorder="1" applyAlignment="1">
      <alignment/>
    </xf>
    <xf numFmtId="41" fontId="9" fillId="0" borderId="0" xfId="42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2" fontId="10" fillId="0" borderId="0" xfId="0" applyNumberFormat="1" applyFont="1" applyFill="1" applyBorder="1" applyAlignment="1">
      <alignment horizontal="left" vertical="center" wrapText="1"/>
    </xf>
    <xf numFmtId="0" fontId="10" fillId="0" borderId="0" xfId="58" applyFont="1" applyFill="1" applyBorder="1" applyAlignment="1">
      <alignment horizontal="right" wrapText="1"/>
      <protection/>
    </xf>
    <xf numFmtId="3" fontId="28" fillId="0" borderId="0" xfId="0" applyNumberFormat="1" applyFont="1" applyFill="1" applyBorder="1" applyAlignment="1">
      <alignment horizontal="right" wrapText="1"/>
    </xf>
    <xf numFmtId="0" fontId="41" fillId="0" borderId="0" xfId="0" applyFont="1" applyFill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0" xfId="58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60" applyNumberFormat="1" applyFont="1" applyFill="1" applyBorder="1" applyAlignment="1" applyProtection="1" quotePrefix="1">
      <alignment horizontal="right" vertical="top" wrapText="1"/>
      <protection/>
    </xf>
    <xf numFmtId="0" fontId="10" fillId="0" borderId="0" xfId="60" applyNumberFormat="1" applyFont="1" applyFill="1" applyBorder="1" applyAlignment="1" applyProtection="1">
      <alignment vertical="top" wrapText="1"/>
      <protection/>
    </xf>
    <xf numFmtId="0" fontId="8" fillId="0" borderId="0" xfId="60" applyFont="1" applyFill="1" applyAlignment="1">
      <alignment horizontal="left" wrapText="1"/>
      <protection/>
    </xf>
    <xf numFmtId="0" fontId="8" fillId="0" borderId="0" xfId="60" applyNumberFormat="1" applyFont="1" applyFill="1" applyBorder="1" applyAlignment="1" applyProtection="1">
      <alignment vertical="top" wrapText="1"/>
      <protection/>
    </xf>
    <xf numFmtId="0" fontId="7" fillId="0" borderId="0" xfId="60" applyNumberFormat="1" applyFont="1" applyFill="1" applyBorder="1" applyAlignment="1" applyProtection="1">
      <alignment vertical="center" wrapText="1"/>
      <protection/>
    </xf>
    <xf numFmtId="178" fontId="8" fillId="0" borderId="10" xfId="60" applyNumberFormat="1" applyFont="1" applyFill="1" applyBorder="1" applyAlignment="1" applyProtection="1">
      <alignment vertical="center"/>
      <protection/>
    </xf>
    <xf numFmtId="178" fontId="8" fillId="0" borderId="0" xfId="42" applyNumberFormat="1" applyFont="1" applyFill="1" applyBorder="1" applyAlignment="1" applyProtection="1">
      <alignment horizontal="right"/>
      <protection/>
    </xf>
    <xf numFmtId="178" fontId="7" fillId="0" borderId="0" xfId="42" applyNumberFormat="1" applyFont="1" applyFill="1" applyBorder="1" applyAlignment="1" applyProtection="1">
      <alignment horizontal="right"/>
      <protection/>
    </xf>
    <xf numFmtId="178" fontId="9" fillId="0" borderId="0" xfId="42" applyNumberFormat="1" applyFont="1" applyFill="1" applyBorder="1" applyAlignment="1" applyProtection="1">
      <alignment horizontal="right"/>
      <protection/>
    </xf>
    <xf numFmtId="178" fontId="8" fillId="33" borderId="0" xfId="42" applyNumberFormat="1" applyFont="1" applyFill="1" applyBorder="1" applyAlignment="1" applyProtection="1">
      <alignment horizontal="right"/>
      <protection/>
    </xf>
    <xf numFmtId="178" fontId="8" fillId="0" borderId="0" xfId="42" applyNumberFormat="1" applyFont="1" applyFill="1" applyBorder="1" applyAlignment="1" applyProtection="1">
      <alignment/>
      <protection/>
    </xf>
    <xf numFmtId="178" fontId="8" fillId="0" borderId="10" xfId="42" applyNumberFormat="1" applyFont="1" applyFill="1" applyBorder="1" applyAlignment="1" applyProtection="1">
      <alignment horizontal="right"/>
      <protection/>
    </xf>
    <xf numFmtId="178" fontId="8" fillId="33" borderId="10" xfId="42" applyNumberFormat="1" applyFont="1" applyFill="1" applyBorder="1" applyAlignment="1" applyProtection="1">
      <alignment horizontal="right"/>
      <protection/>
    </xf>
    <xf numFmtId="178" fontId="8" fillId="0" borderId="10" xfId="42" applyNumberFormat="1" applyFont="1" applyFill="1" applyBorder="1" applyAlignment="1" applyProtection="1">
      <alignment/>
      <protection/>
    </xf>
    <xf numFmtId="178" fontId="7" fillId="33" borderId="0" xfId="42" applyNumberFormat="1" applyFont="1" applyFill="1" applyBorder="1" applyAlignment="1" applyProtection="1">
      <alignment horizontal="right"/>
      <protection/>
    </xf>
    <xf numFmtId="178" fontId="8" fillId="0" borderId="10" xfId="42" applyNumberFormat="1" applyFont="1" applyFill="1" applyBorder="1" applyAlignment="1" applyProtection="1">
      <alignment horizontal="right"/>
      <protection/>
    </xf>
    <xf numFmtId="178" fontId="9" fillId="33" borderId="0" xfId="42" applyNumberFormat="1" applyFont="1" applyFill="1" applyBorder="1" applyAlignment="1" applyProtection="1">
      <alignment horizontal="right"/>
      <protection/>
    </xf>
    <xf numFmtId="178" fontId="8" fillId="33" borderId="0" xfId="42" applyNumberFormat="1" applyFont="1" applyFill="1" applyBorder="1" applyAlignment="1" applyProtection="1">
      <alignment horizontal="right"/>
      <protection/>
    </xf>
    <xf numFmtId="178" fontId="8" fillId="33" borderId="10" xfId="42" applyNumberFormat="1" applyFont="1" applyFill="1" applyBorder="1" applyAlignment="1" applyProtection="1">
      <alignment horizontal="right" vertical="center"/>
      <protection/>
    </xf>
    <xf numFmtId="178" fontId="8" fillId="33" borderId="0" xfId="42" applyNumberFormat="1" applyFont="1" applyFill="1" applyBorder="1" applyAlignment="1" applyProtection="1">
      <alignment horizontal="right" vertical="center"/>
      <protection/>
    </xf>
    <xf numFmtId="178" fontId="8" fillId="33" borderId="10" xfId="42" applyNumberFormat="1" applyFont="1" applyFill="1" applyBorder="1" applyAlignment="1" applyProtection="1">
      <alignment vertical="center"/>
      <protection/>
    </xf>
    <xf numFmtId="178" fontId="7" fillId="0" borderId="0" xfId="42" applyNumberFormat="1" applyFont="1" applyFill="1" applyBorder="1" applyAlignment="1" applyProtection="1">
      <alignment horizontal="right" vertical="center"/>
      <protection/>
    </xf>
    <xf numFmtId="0" fontId="45" fillId="33" borderId="0" xfId="0" applyFont="1" applyFill="1" applyBorder="1" applyAlignment="1">
      <alignment horizontal="center"/>
    </xf>
    <xf numFmtId="178" fontId="7" fillId="33" borderId="0" xfId="42" applyNumberFormat="1" applyFont="1" applyFill="1" applyBorder="1" applyAlignment="1" applyProtection="1">
      <alignment horizontal="right" vertical="center"/>
      <protection/>
    </xf>
    <xf numFmtId="178" fontId="9" fillId="0" borderId="13" xfId="0" applyNumberFormat="1" applyFont="1" applyFill="1" applyBorder="1" applyAlignment="1">
      <alignment horizontal="center"/>
    </xf>
    <xf numFmtId="178" fontId="9" fillId="0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1" fontId="8" fillId="0" borderId="0" xfId="64" applyNumberFormat="1" applyFont="1" applyFill="1" applyBorder="1" applyAlignment="1">
      <alignment horizontal="right"/>
      <protection/>
    </xf>
    <xf numFmtId="0" fontId="22" fillId="0" borderId="0" xfId="59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center"/>
      <protection/>
    </xf>
    <xf numFmtId="41" fontId="8" fillId="33" borderId="0" xfId="64" applyNumberFormat="1" applyFont="1" applyFill="1" applyBorder="1" applyAlignment="1">
      <alignment horizontal="right"/>
      <protection/>
    </xf>
    <xf numFmtId="178" fontId="8" fillId="0" borderId="0" xfId="42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41" fontId="9" fillId="0" borderId="0" xfId="0" applyNumberFormat="1" applyFont="1" applyFill="1" applyBorder="1" applyAlignment="1">
      <alignment horizontal="right" vertical="top" wrapText="1"/>
    </xf>
    <xf numFmtId="41" fontId="8" fillId="0" borderId="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/>
    </xf>
    <xf numFmtId="0" fontId="9" fillId="0" borderId="0" xfId="6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horizontal="right" vertical="top"/>
    </xf>
    <xf numFmtId="0" fontId="13" fillId="0" borderId="0" xfId="61" applyNumberFormat="1" applyFont="1" applyFill="1" applyBorder="1" applyAlignment="1" applyProtection="1">
      <alignment horizontal="left" vertical="center" wrapText="1"/>
      <protection/>
    </xf>
    <xf numFmtId="0" fontId="9" fillId="0" borderId="0" xfId="58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8" fillId="0" borderId="0" xfId="6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AL" xfId="58"/>
    <cellStyle name="Normal_Financial statements 2000 Alcomet" xfId="59"/>
    <cellStyle name="Normal_Financial statements_bg model 2002" xfId="60"/>
    <cellStyle name="Normal_Financial statements_bg model 2002 2" xfId="61"/>
    <cellStyle name="Normal_FS_2004_Final_28.03.05" xfId="62"/>
    <cellStyle name="Normal_FS_SOPHARMA_2005 (2)" xfId="63"/>
    <cellStyle name="Normal_FS_SOPHARMA_2005 (2) 2" xfId="64"/>
    <cellStyle name="Normal_P&amp;L" xfId="65"/>
    <cellStyle name="Normal_P&amp;L_Financial statements_bg model 2002" xfId="66"/>
    <cellStyle name="Normal_Sheet2" xfId="67"/>
    <cellStyle name="Normal_SOPHARMA_FS_01_12_2007_predvaritelen" xfId="68"/>
    <cellStyle name="Normal_Vatreshno_Gr_Spravki_2004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PHARMA_FS%20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1">
        <row r="29">
          <cell r="D29">
            <v>33604</v>
          </cell>
          <cell r="F29">
            <v>40885</v>
          </cell>
        </row>
        <row r="34">
          <cell r="D34">
            <v>-353</v>
          </cell>
        </row>
        <row r="35">
          <cell r="D35">
            <v>-80</v>
          </cell>
          <cell r="F35">
            <v>-108</v>
          </cell>
        </row>
        <row r="36">
          <cell r="D36">
            <v>35</v>
          </cell>
        </row>
        <row r="39">
          <cell r="D39">
            <v>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D36" sqref="D36"/>
    </sheetView>
  </sheetViews>
  <sheetFormatPr defaultColWidth="0" defaultRowHeight="0" customHeight="1" zeroHeight="1"/>
  <cols>
    <col min="1" max="2" width="9.28125" style="13" customWidth="1"/>
    <col min="3" max="3" width="15.7109375" style="13" customWidth="1"/>
    <col min="4" max="9" width="9.28125" style="13" customWidth="1"/>
    <col min="10" max="16384" width="9.28125" style="13" hidden="1" customWidth="1"/>
  </cols>
  <sheetData>
    <row r="1" spans="1:8" ht="18.75">
      <c r="A1" s="11" t="s">
        <v>4</v>
      </c>
      <c r="B1" s="12"/>
      <c r="C1" s="12"/>
      <c r="D1" s="18" t="s">
        <v>5</v>
      </c>
      <c r="E1" s="12"/>
      <c r="F1" s="12"/>
      <c r="G1" s="12"/>
      <c r="H1" s="12"/>
    </row>
    <row r="2" ht="12.75"/>
    <row r="3" ht="12.75"/>
    <row r="4" ht="12.75"/>
    <row r="5" spans="1:9" ht="18.75">
      <c r="A5" s="14" t="s">
        <v>6</v>
      </c>
      <c r="D5" s="33" t="s">
        <v>7</v>
      </c>
      <c r="E5" s="63"/>
      <c r="F5" s="15"/>
      <c r="G5" s="15"/>
      <c r="H5" s="15"/>
      <c r="I5" s="15"/>
    </row>
    <row r="6" spans="1:9" ht="17.25" customHeight="1">
      <c r="A6" s="14"/>
      <c r="D6" s="33" t="s">
        <v>8</v>
      </c>
      <c r="E6" s="63"/>
      <c r="F6" s="15"/>
      <c r="G6" s="15"/>
      <c r="H6" s="15"/>
      <c r="I6" s="15"/>
    </row>
    <row r="7" spans="1:9" ht="18.75">
      <c r="A7" s="14"/>
      <c r="D7" s="33" t="s">
        <v>136</v>
      </c>
      <c r="E7" s="63"/>
      <c r="F7" s="15"/>
      <c r="G7" s="15"/>
      <c r="H7" s="15"/>
      <c r="I7" s="15"/>
    </row>
    <row r="8" spans="1:9" ht="18.75">
      <c r="A8" s="14"/>
      <c r="D8" s="33" t="s">
        <v>133</v>
      </c>
      <c r="E8" s="63"/>
      <c r="F8" s="15"/>
      <c r="G8" s="15"/>
      <c r="H8" s="15"/>
      <c r="I8" s="15"/>
    </row>
    <row r="9" spans="1:9" ht="16.5">
      <c r="A9" s="16"/>
      <c r="D9" s="33" t="s">
        <v>9</v>
      </c>
      <c r="E9" s="63"/>
      <c r="F9" s="16"/>
      <c r="G9" s="15"/>
      <c r="H9" s="15"/>
      <c r="I9" s="15"/>
    </row>
    <row r="10" spans="1:9" ht="18.75">
      <c r="A10" s="14"/>
      <c r="D10" s="31"/>
      <c r="E10" s="31"/>
      <c r="F10" s="15"/>
      <c r="G10" s="15"/>
      <c r="H10" s="15"/>
      <c r="I10" s="15"/>
    </row>
    <row r="11" spans="1:9" ht="18.75">
      <c r="A11" s="14"/>
      <c r="D11" s="9"/>
      <c r="E11" s="9"/>
      <c r="F11" s="9"/>
      <c r="G11" s="15"/>
      <c r="H11" s="15"/>
      <c r="I11" s="15"/>
    </row>
    <row r="12" spans="1:7" ht="18.75">
      <c r="A12" s="14" t="s">
        <v>10</v>
      </c>
      <c r="D12" s="9" t="s">
        <v>7</v>
      </c>
      <c r="E12" s="26"/>
      <c r="F12" s="26"/>
      <c r="G12" s="27"/>
    </row>
    <row r="13" spans="4:9" ht="16.5">
      <c r="D13" s="9"/>
      <c r="E13" s="26"/>
      <c r="F13" s="26"/>
      <c r="G13" s="64"/>
      <c r="H13" s="15"/>
      <c r="I13" s="15"/>
    </row>
    <row r="14" spans="4:9" ht="16.5">
      <c r="D14" s="9"/>
      <c r="E14" s="26"/>
      <c r="F14" s="26"/>
      <c r="G14" s="64"/>
      <c r="H14" s="15"/>
      <c r="I14" s="15"/>
    </row>
    <row r="15" spans="1:9" ht="18.75">
      <c r="A15" s="14" t="s">
        <v>11</v>
      </c>
      <c r="D15" s="9" t="s">
        <v>12</v>
      </c>
      <c r="E15" s="26"/>
      <c r="F15" s="26"/>
      <c r="G15" s="64"/>
      <c r="H15" s="15"/>
      <c r="I15" s="15"/>
    </row>
    <row r="16" spans="1:9" ht="18.75">
      <c r="A16" s="14"/>
      <c r="D16" s="9"/>
      <c r="E16" s="26"/>
      <c r="F16" s="26"/>
      <c r="G16" s="64"/>
      <c r="H16" s="15"/>
      <c r="I16" s="15"/>
    </row>
    <row r="17" spans="1:9" ht="18.75">
      <c r="A17" s="45"/>
      <c r="D17" s="9"/>
      <c r="E17" s="26"/>
      <c r="F17" s="26"/>
      <c r="G17" s="64"/>
      <c r="H17" s="15"/>
      <c r="I17" s="15"/>
    </row>
    <row r="18" spans="1:9" ht="18.75">
      <c r="A18" s="14" t="s">
        <v>13</v>
      </c>
      <c r="B18" s="14"/>
      <c r="C18" s="14"/>
      <c r="D18" s="9" t="s">
        <v>14</v>
      </c>
      <c r="E18" s="26"/>
      <c r="F18" s="26"/>
      <c r="G18" s="64"/>
      <c r="H18" s="15"/>
      <c r="I18" s="15"/>
    </row>
    <row r="19" spans="1:9" ht="18.75">
      <c r="A19" s="14"/>
      <c r="D19" s="9"/>
      <c r="E19" s="26"/>
      <c r="F19" s="26"/>
      <c r="G19" s="27"/>
      <c r="H19" s="14"/>
      <c r="I19" s="14"/>
    </row>
    <row r="20" spans="1:7" ht="18.75">
      <c r="A20" s="14"/>
      <c r="D20" s="9"/>
      <c r="E20" s="26"/>
      <c r="F20" s="26"/>
      <c r="G20" s="27"/>
    </row>
    <row r="21" spans="1:7" ht="18.75">
      <c r="A21" s="14" t="s">
        <v>137</v>
      </c>
      <c r="D21" s="9" t="s">
        <v>24</v>
      </c>
      <c r="E21" s="26"/>
      <c r="F21" s="26"/>
      <c r="G21" s="27"/>
    </row>
    <row r="22" spans="1:7" ht="18.75">
      <c r="A22" s="14"/>
      <c r="D22" s="9"/>
      <c r="E22" s="26"/>
      <c r="F22" s="26"/>
      <c r="G22" s="27"/>
    </row>
    <row r="23" spans="1:7" ht="18.75">
      <c r="A23" s="14"/>
      <c r="D23" s="9"/>
      <c r="E23" s="26"/>
      <c r="F23" s="26"/>
      <c r="G23" s="27"/>
    </row>
    <row r="24" spans="1:7" ht="18.75">
      <c r="A24" s="14" t="s">
        <v>15</v>
      </c>
      <c r="D24" s="9" t="s">
        <v>16</v>
      </c>
      <c r="E24" s="26"/>
      <c r="F24" s="26"/>
      <c r="G24" s="27"/>
    </row>
    <row r="25" spans="1:7" ht="18.75">
      <c r="A25" s="14"/>
      <c r="D25" s="9" t="s">
        <v>17</v>
      </c>
      <c r="E25" s="26"/>
      <c r="F25" s="26"/>
      <c r="G25" s="27"/>
    </row>
    <row r="26" spans="1:7" ht="18.75">
      <c r="A26" s="14"/>
      <c r="D26" s="15"/>
      <c r="E26" s="28"/>
      <c r="F26" s="28"/>
      <c r="G26" s="27"/>
    </row>
    <row r="27" spans="1:7" ht="18.75">
      <c r="A27" s="14"/>
      <c r="D27" s="9"/>
      <c r="E27" s="27"/>
      <c r="F27" s="27"/>
      <c r="G27" s="27"/>
    </row>
    <row r="28" spans="1:7" ht="18.75">
      <c r="A28" s="14" t="s">
        <v>18</v>
      </c>
      <c r="C28" s="32"/>
      <c r="D28" s="9" t="s">
        <v>19</v>
      </c>
      <c r="E28" s="26"/>
      <c r="F28" s="27"/>
      <c r="G28" s="36"/>
    </row>
    <row r="29" spans="1:7" ht="18.75">
      <c r="A29" s="14"/>
      <c r="C29" s="32"/>
      <c r="D29" s="9" t="s">
        <v>20</v>
      </c>
      <c r="E29" s="26"/>
      <c r="F29" s="27"/>
      <c r="G29" s="29"/>
    </row>
    <row r="30" spans="1:7" ht="18.75">
      <c r="A30" s="14"/>
      <c r="C30" s="32"/>
      <c r="D30" s="9" t="s">
        <v>21</v>
      </c>
      <c r="E30" s="26"/>
      <c r="F30" s="27"/>
      <c r="G30" s="29"/>
    </row>
    <row r="31" spans="1:7" ht="18.75">
      <c r="A31" s="14"/>
      <c r="C31" s="32"/>
      <c r="D31" s="9" t="s">
        <v>22</v>
      </c>
      <c r="E31" s="26"/>
      <c r="F31" s="27"/>
      <c r="G31" s="29"/>
    </row>
    <row r="32" spans="1:7" ht="18.75">
      <c r="A32" s="14"/>
      <c r="D32" s="9" t="s">
        <v>23</v>
      </c>
      <c r="E32" s="29"/>
      <c r="F32" s="29"/>
      <c r="G32" s="29"/>
    </row>
    <row r="33" spans="1:7" ht="18.75">
      <c r="A33" s="14"/>
      <c r="D33" s="9" t="s">
        <v>138</v>
      </c>
      <c r="E33" s="29"/>
      <c r="F33" s="29"/>
      <c r="G33" s="29"/>
    </row>
    <row r="34" spans="1:7" ht="18.75">
      <c r="A34" s="14"/>
      <c r="D34" s="9" t="s">
        <v>139</v>
      </c>
      <c r="E34" s="29"/>
      <c r="F34" s="29"/>
      <c r="G34" s="29"/>
    </row>
    <row r="35" spans="1:7" ht="18.75">
      <c r="A35" s="14"/>
      <c r="C35" s="15"/>
      <c r="D35" s="9" t="s">
        <v>140</v>
      </c>
      <c r="E35" s="9"/>
      <c r="F35" s="9"/>
      <c r="G35" s="29"/>
    </row>
    <row r="36" spans="1:7" ht="18.75">
      <c r="A36" s="14"/>
      <c r="D36" s="9"/>
      <c r="E36" s="29"/>
      <c r="F36" s="27"/>
      <c r="G36" s="29"/>
    </row>
    <row r="37" spans="1:9" ht="18.75">
      <c r="A37" s="14" t="s">
        <v>25</v>
      </c>
      <c r="D37" s="33" t="s">
        <v>26</v>
      </c>
      <c r="E37" s="56"/>
      <c r="F37" s="56"/>
      <c r="G37" s="56"/>
      <c r="H37" s="14"/>
      <c r="I37" s="14"/>
    </row>
    <row r="38" spans="4:9" ht="18.75">
      <c r="D38" s="33" t="s">
        <v>27</v>
      </c>
      <c r="E38" s="56"/>
      <c r="F38" s="56"/>
      <c r="G38" s="56"/>
      <c r="H38" s="14"/>
      <c r="I38" s="14"/>
    </row>
    <row r="39" spans="1:7" ht="18.75">
      <c r="A39" s="14"/>
      <c r="D39" s="33" t="s">
        <v>28</v>
      </c>
      <c r="E39" s="56"/>
      <c r="F39" s="56"/>
      <c r="G39" s="56"/>
    </row>
    <row r="40" spans="1:7" ht="18.75">
      <c r="A40" s="14"/>
      <c r="D40" s="33" t="s">
        <v>29</v>
      </c>
      <c r="E40" s="56"/>
      <c r="F40" s="56"/>
      <c r="G40" s="56"/>
    </row>
    <row r="41" spans="1:7" ht="18.75">
      <c r="A41" s="14"/>
      <c r="D41" s="33" t="s">
        <v>30</v>
      </c>
      <c r="E41" s="56"/>
      <c r="F41" s="56"/>
      <c r="G41" s="56"/>
    </row>
    <row r="42" spans="1:7" ht="18.75">
      <c r="A42" s="14"/>
      <c r="D42" s="33" t="s">
        <v>31</v>
      </c>
      <c r="E42" s="56"/>
      <c r="F42" s="56"/>
      <c r="G42" s="56"/>
    </row>
    <row r="43" spans="1:7" ht="18.75">
      <c r="A43" s="14"/>
      <c r="D43" s="33" t="s">
        <v>32</v>
      </c>
      <c r="E43" s="56"/>
      <c r="F43" s="56"/>
      <c r="G43" s="56"/>
    </row>
    <row r="44" spans="1:7" ht="18.75">
      <c r="A44" s="14"/>
      <c r="D44" s="33" t="s">
        <v>33</v>
      </c>
      <c r="E44" s="56"/>
      <c r="F44" s="56"/>
      <c r="G44" s="56"/>
    </row>
    <row r="45" spans="1:7" ht="18.75">
      <c r="A45" s="14"/>
      <c r="D45" s="33"/>
      <c r="E45" s="30"/>
      <c r="F45" s="36"/>
      <c r="G45" s="30"/>
    </row>
    <row r="46" spans="1:9" ht="18.75">
      <c r="A46" s="14" t="s">
        <v>34</v>
      </c>
      <c r="D46" s="15" t="s">
        <v>35</v>
      </c>
      <c r="E46" s="29"/>
      <c r="F46" s="29"/>
      <c r="G46" s="30"/>
      <c r="H46" s="17"/>
      <c r="I46" s="17"/>
    </row>
    <row r="47" spans="1:7" ht="18.75">
      <c r="A47" s="14"/>
      <c r="E47" s="29"/>
      <c r="F47" s="27"/>
      <c r="G47" s="29"/>
    </row>
    <row r="48" spans="1:6" ht="18.75">
      <c r="A48" s="14"/>
      <c r="F48" s="14"/>
    </row>
    <row r="49" spans="1:6" ht="18.75">
      <c r="A49" s="14"/>
      <c r="F49" s="14"/>
    </row>
    <row r="50" spans="1:6" ht="18.75">
      <c r="A50" s="14"/>
      <c r="F50" s="14"/>
    </row>
    <row r="51" spans="1:6" ht="18.75">
      <c r="A51" s="14"/>
      <c r="F51" s="14"/>
    </row>
    <row r="52" spans="1:6" ht="18.75">
      <c r="A52" s="14"/>
      <c r="F52" s="14"/>
    </row>
    <row r="53" spans="1:6" ht="18.75">
      <c r="A53" s="14"/>
      <c r="F53" s="14"/>
    </row>
    <row r="54" spans="1:6" ht="18.75">
      <c r="A54" s="14"/>
      <c r="F54" s="14"/>
    </row>
    <row r="55" ht="12.75"/>
    <row r="56" ht="12.75"/>
    <row r="57" ht="12.75"/>
    <row r="58" ht="12.75"/>
    <row r="59" ht="12.75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SheetLayoutView="100" workbookViewId="0" topLeftCell="A43">
      <selection activeCell="F7" sqref="F7"/>
    </sheetView>
  </sheetViews>
  <sheetFormatPr defaultColWidth="11.421875" defaultRowHeight="12.75"/>
  <cols>
    <col min="1" max="1" width="44.8515625" style="8" customWidth="1"/>
    <col min="2" max="2" width="6.421875" style="23" customWidth="1"/>
    <col min="3" max="3" width="5.00390625" style="23" customWidth="1"/>
    <col min="4" max="4" width="14.00390625" style="23" customWidth="1"/>
    <col min="5" max="5" width="2.00390625" style="23" customWidth="1"/>
    <col min="6" max="6" width="15.140625" style="23" customWidth="1"/>
    <col min="7" max="7" width="2.00390625" style="6" customWidth="1"/>
    <col min="8" max="16384" width="11.421875" style="8" customWidth="1"/>
  </cols>
  <sheetData>
    <row r="1" spans="1:7" ht="15">
      <c r="A1" s="287" t="s">
        <v>5</v>
      </c>
      <c r="B1" s="287"/>
      <c r="C1" s="287"/>
      <c r="D1" s="287"/>
      <c r="E1" s="287"/>
      <c r="F1" s="287"/>
      <c r="G1" s="287"/>
    </row>
    <row r="2" spans="1:7" s="24" customFormat="1" ht="15">
      <c r="A2" s="288" t="s">
        <v>160</v>
      </c>
      <c r="B2" s="289"/>
      <c r="C2" s="289"/>
      <c r="D2" s="289"/>
      <c r="E2" s="289"/>
      <c r="F2" s="289"/>
      <c r="G2" s="289"/>
    </row>
    <row r="3" spans="1:7" ht="15">
      <c r="A3" s="46" t="s">
        <v>161</v>
      </c>
      <c r="B3" s="66"/>
      <c r="C3" s="66"/>
      <c r="D3" s="66"/>
      <c r="E3" s="66"/>
      <c r="F3" s="66"/>
      <c r="G3" s="65"/>
    </row>
    <row r="4" spans="1:7" ht="15">
      <c r="A4" s="210"/>
      <c r="B4" s="44"/>
      <c r="C4" s="44"/>
      <c r="D4" s="60"/>
      <c r="E4" s="44"/>
      <c r="F4" s="44"/>
      <c r="G4" s="43"/>
    </row>
    <row r="5" spans="1:7" s="128" customFormat="1" ht="15" customHeight="1">
      <c r="A5" s="211"/>
      <c r="B5" s="290" t="s">
        <v>36</v>
      </c>
      <c r="C5" s="127"/>
      <c r="D5" s="291" t="s">
        <v>158</v>
      </c>
      <c r="E5" s="126"/>
      <c r="F5" s="291" t="s">
        <v>157</v>
      </c>
      <c r="G5" s="126"/>
    </row>
    <row r="6" spans="1:7" s="128" customFormat="1" ht="15">
      <c r="A6" s="212"/>
      <c r="B6" s="290"/>
      <c r="C6" s="126"/>
      <c r="D6" s="291"/>
      <c r="E6" s="126"/>
      <c r="F6" s="292"/>
      <c r="G6" s="129"/>
    </row>
    <row r="7" spans="1:7" ht="15">
      <c r="A7" s="213"/>
      <c r="B7" s="116"/>
      <c r="C7" s="116"/>
      <c r="D7" s="115"/>
      <c r="E7" s="116"/>
      <c r="F7" s="117" t="s">
        <v>173</v>
      </c>
      <c r="G7" s="118"/>
    </row>
    <row r="8" spans="1:7" ht="15">
      <c r="A8" s="213"/>
      <c r="B8" s="74"/>
      <c r="C8" s="74"/>
      <c r="D8" s="74"/>
      <c r="E8" s="74"/>
      <c r="F8" s="74"/>
      <c r="G8" s="119"/>
    </row>
    <row r="9" spans="1:7" ht="15">
      <c r="A9" s="67" t="s">
        <v>37</v>
      </c>
      <c r="B9" s="223">
        <v>3</v>
      </c>
      <c r="C9" s="73"/>
      <c r="D9" s="73">
        <v>216054</v>
      </c>
      <c r="E9" s="227"/>
      <c r="F9" s="73">
        <v>210291</v>
      </c>
      <c r="G9" s="74"/>
    </row>
    <row r="10" spans="1:7" ht="15">
      <c r="A10" s="67" t="s">
        <v>38</v>
      </c>
      <c r="B10" s="223">
        <v>4</v>
      </c>
      <c r="C10" s="73"/>
      <c r="D10" s="73">
        <v>3070</v>
      </c>
      <c r="E10" s="227"/>
      <c r="F10" s="73">
        <v>4143</v>
      </c>
      <c r="G10" s="74"/>
    </row>
    <row r="11" spans="1:7" ht="30">
      <c r="A11" s="67" t="s">
        <v>39</v>
      </c>
      <c r="B11" s="223"/>
      <c r="C11" s="57"/>
      <c r="D11" s="73">
        <v>-6872</v>
      </c>
      <c r="E11" s="227"/>
      <c r="F11" s="73">
        <v>1113</v>
      </c>
      <c r="G11" s="74"/>
    </row>
    <row r="12" spans="1:7" ht="15">
      <c r="A12" s="67" t="s">
        <v>40</v>
      </c>
      <c r="B12" s="224">
        <v>5</v>
      </c>
      <c r="C12" s="73"/>
      <c r="D12" s="73">
        <v>-55032</v>
      </c>
      <c r="E12" s="227"/>
      <c r="F12" s="73">
        <v>-59002</v>
      </c>
      <c r="G12" s="74"/>
    </row>
    <row r="13" spans="1:7" ht="15">
      <c r="A13" s="67" t="s">
        <v>41</v>
      </c>
      <c r="B13" s="223">
        <v>6</v>
      </c>
      <c r="C13" s="73"/>
      <c r="D13" s="73">
        <v>-59844</v>
      </c>
      <c r="E13" s="227"/>
      <c r="F13" s="73">
        <v>-65710</v>
      </c>
      <c r="G13" s="74"/>
    </row>
    <row r="14" spans="1:7" ht="15">
      <c r="A14" s="67" t="s">
        <v>42</v>
      </c>
      <c r="B14" s="223">
        <v>7</v>
      </c>
      <c r="C14" s="73"/>
      <c r="D14" s="73">
        <v>-32334</v>
      </c>
      <c r="E14" s="227"/>
      <c r="F14" s="73">
        <f>-34859</f>
        <v>-34859</v>
      </c>
      <c r="G14" s="74"/>
    </row>
    <row r="15" spans="1:7" ht="15">
      <c r="A15" s="68" t="s">
        <v>43</v>
      </c>
      <c r="B15" s="223" t="s">
        <v>171</v>
      </c>
      <c r="C15" s="73"/>
      <c r="D15" s="73">
        <v>-11716</v>
      </c>
      <c r="E15" s="227"/>
      <c r="F15" s="73">
        <v>-8941</v>
      </c>
      <c r="G15" s="74"/>
    </row>
    <row r="16" spans="1:7" ht="15">
      <c r="A16" s="68" t="s">
        <v>44</v>
      </c>
      <c r="B16" s="223" t="s">
        <v>2</v>
      </c>
      <c r="C16" s="73"/>
      <c r="D16" s="73">
        <f>-7190+306-1400</f>
        <v>-8284</v>
      </c>
      <c r="E16" s="227"/>
      <c r="F16" s="73">
        <v>-6219</v>
      </c>
      <c r="G16" s="74"/>
    </row>
    <row r="17" spans="1:7" ht="15">
      <c r="A17" s="214" t="s">
        <v>45</v>
      </c>
      <c r="B17" s="223"/>
      <c r="C17" s="58"/>
      <c r="D17" s="47">
        <f>SUM(D9:D16)</f>
        <v>45042</v>
      </c>
      <c r="E17" s="227"/>
      <c r="F17" s="47">
        <f>SUM(F9:F16)</f>
        <v>40816</v>
      </c>
      <c r="G17" s="74"/>
    </row>
    <row r="18" spans="1:7" ht="15">
      <c r="A18" s="68"/>
      <c r="B18" s="223"/>
      <c r="C18" s="120"/>
      <c r="D18" s="228"/>
      <c r="E18" s="227"/>
      <c r="F18" s="228"/>
      <c r="G18" s="74"/>
    </row>
    <row r="19" spans="1:7" ht="15">
      <c r="A19" s="68" t="s">
        <v>162</v>
      </c>
      <c r="B19" s="223">
        <v>10</v>
      </c>
      <c r="C19" s="120"/>
      <c r="D19" s="99">
        <v>-193</v>
      </c>
      <c r="E19" s="227"/>
      <c r="F19" s="99">
        <v>-975</v>
      </c>
      <c r="G19" s="74"/>
    </row>
    <row r="20" spans="1:7" ht="15">
      <c r="A20" s="68"/>
      <c r="B20" s="223"/>
      <c r="C20" s="120"/>
      <c r="D20" s="228"/>
      <c r="E20" s="227"/>
      <c r="F20" s="228"/>
      <c r="G20" s="74"/>
    </row>
    <row r="21" spans="1:7" ht="15">
      <c r="A21" s="68" t="s">
        <v>46</v>
      </c>
      <c r="B21" s="223">
        <v>11</v>
      </c>
      <c r="C21" s="74"/>
      <c r="D21" s="73">
        <v>10006</v>
      </c>
      <c r="E21" s="227"/>
      <c r="F21" s="73">
        <v>11757</v>
      </c>
      <c r="G21" s="74"/>
    </row>
    <row r="22" spans="1:7" ht="15">
      <c r="A22" s="68" t="s">
        <v>47</v>
      </c>
      <c r="B22" s="223">
        <v>12</v>
      </c>
      <c r="C22" s="74"/>
      <c r="D22" s="73">
        <f>-14599-2750</f>
        <v>-17349</v>
      </c>
      <c r="E22" s="227"/>
      <c r="F22" s="73">
        <v>-6451</v>
      </c>
      <c r="G22" s="74"/>
    </row>
    <row r="23" spans="1:7" ht="15">
      <c r="A23" s="215" t="s">
        <v>48</v>
      </c>
      <c r="B23" s="223"/>
      <c r="C23" s="74"/>
      <c r="D23" s="229">
        <f>D21+D22</f>
        <v>-7343</v>
      </c>
      <c r="E23" s="230"/>
      <c r="F23" s="229">
        <f>F21+F22</f>
        <v>5306</v>
      </c>
      <c r="G23" s="74"/>
    </row>
    <row r="24" spans="1:7" ht="15">
      <c r="A24" s="216"/>
      <c r="B24" s="223"/>
      <c r="C24" s="120"/>
      <c r="D24" s="228"/>
      <c r="E24" s="227"/>
      <c r="F24" s="228"/>
      <c r="G24" s="119"/>
    </row>
    <row r="25" spans="1:7" ht="15">
      <c r="A25" s="214" t="s">
        <v>49</v>
      </c>
      <c r="B25" s="223"/>
      <c r="C25" s="122"/>
      <c r="D25" s="100">
        <f>D17+D23+D19</f>
        <v>37506</v>
      </c>
      <c r="E25" s="227"/>
      <c r="F25" s="100">
        <f>F17+F23+F19</f>
        <v>45147</v>
      </c>
      <c r="G25" s="119"/>
    </row>
    <row r="26" spans="1:7" ht="15">
      <c r="A26" s="215"/>
      <c r="B26" s="223"/>
      <c r="C26" s="120"/>
      <c r="D26" s="228"/>
      <c r="E26" s="227"/>
      <c r="F26" s="228"/>
      <c r="G26" s="119"/>
    </row>
    <row r="27" spans="1:7" ht="15">
      <c r="A27" s="67" t="s">
        <v>50</v>
      </c>
      <c r="B27" s="223"/>
      <c r="C27" s="73"/>
      <c r="D27" s="99">
        <v>-3902</v>
      </c>
      <c r="E27" s="227"/>
      <c r="F27" s="99">
        <f>-4262</f>
        <v>-4262</v>
      </c>
      <c r="G27" s="74"/>
    </row>
    <row r="28" spans="1:7" ht="15">
      <c r="A28" s="215"/>
      <c r="B28" s="225"/>
      <c r="C28" s="123"/>
      <c r="D28" s="231"/>
      <c r="E28" s="232"/>
      <c r="F28" s="231"/>
      <c r="G28" s="119"/>
    </row>
    <row r="29" spans="1:7" ht="15.75" thickBot="1">
      <c r="A29" s="214" t="s">
        <v>51</v>
      </c>
      <c r="B29" s="225"/>
      <c r="C29" s="59"/>
      <c r="D29" s="101">
        <f>D25+D27</f>
        <v>33604</v>
      </c>
      <c r="E29" s="232"/>
      <c r="F29" s="101">
        <f>F25+F27</f>
        <v>40885</v>
      </c>
      <c r="G29" s="119"/>
    </row>
    <row r="30" spans="1:7" ht="15.75" thickTop="1">
      <c r="A30" s="215"/>
      <c r="B30" s="225"/>
      <c r="C30" s="119"/>
      <c r="D30" s="231"/>
      <c r="E30" s="225"/>
      <c r="F30" s="231"/>
      <c r="G30" s="119"/>
    </row>
    <row r="31" spans="1:7" ht="15">
      <c r="A31" s="48" t="s">
        <v>52</v>
      </c>
      <c r="B31" s="226">
        <v>13</v>
      </c>
      <c r="C31" s="49"/>
      <c r="D31" s="51"/>
      <c r="E31" s="50"/>
      <c r="F31" s="51"/>
      <c r="G31" s="119"/>
    </row>
    <row r="32" spans="1:7" ht="15">
      <c r="A32" s="48"/>
      <c r="B32" s="226"/>
      <c r="C32" s="49"/>
      <c r="D32" s="51"/>
      <c r="E32" s="50"/>
      <c r="F32" s="51"/>
      <c r="G32" s="119"/>
    </row>
    <row r="33" spans="1:7" ht="30">
      <c r="A33" s="7" t="s">
        <v>163</v>
      </c>
      <c r="B33" s="226"/>
      <c r="C33" s="49"/>
      <c r="D33" s="51"/>
      <c r="E33" s="50"/>
      <c r="F33" s="51"/>
      <c r="G33" s="119"/>
    </row>
    <row r="34" spans="1:7" ht="30">
      <c r="A34" s="217" t="s">
        <v>164</v>
      </c>
      <c r="B34" s="223" t="s">
        <v>172</v>
      </c>
      <c r="C34" s="74"/>
      <c r="D34" s="111">
        <v>-353</v>
      </c>
      <c r="E34" s="52"/>
      <c r="F34" s="111">
        <v>18</v>
      </c>
      <c r="G34" s="119"/>
    </row>
    <row r="35" spans="1:7" ht="15">
      <c r="A35" s="217" t="s">
        <v>165</v>
      </c>
      <c r="B35" s="226"/>
      <c r="C35" s="74"/>
      <c r="D35" s="111">
        <v>-80</v>
      </c>
      <c r="E35" s="52"/>
      <c r="F35" s="111">
        <v>-108</v>
      </c>
      <c r="G35" s="119"/>
    </row>
    <row r="36" spans="1:7" ht="30">
      <c r="A36" s="217" t="s">
        <v>166</v>
      </c>
      <c r="B36" s="226"/>
      <c r="C36" s="74"/>
      <c r="D36" s="233">
        <v>35</v>
      </c>
      <c r="E36" s="52"/>
      <c r="F36" s="233">
        <v>-2</v>
      </c>
      <c r="G36" s="119"/>
    </row>
    <row r="37" spans="1:7" ht="15">
      <c r="A37" s="217"/>
      <c r="B37" s="226"/>
      <c r="C37" s="74"/>
      <c r="D37" s="234">
        <f>SUM(D34:D36)</f>
        <v>-398</v>
      </c>
      <c r="E37" s="50"/>
      <c r="F37" s="234">
        <f>SUM(F34:F36)</f>
        <v>-92</v>
      </c>
      <c r="G37" s="119"/>
    </row>
    <row r="38" spans="1:7" ht="30">
      <c r="A38" s="7" t="s">
        <v>167</v>
      </c>
      <c r="B38" s="226"/>
      <c r="C38" s="74"/>
      <c r="D38" s="111"/>
      <c r="E38" s="52"/>
      <c r="F38" s="111"/>
      <c r="G38" s="119"/>
    </row>
    <row r="39" spans="1:7" ht="30">
      <c r="A39" s="217" t="s">
        <v>168</v>
      </c>
      <c r="B39" s="223"/>
      <c r="C39" s="74"/>
      <c r="D39" s="55">
        <f>612-142</f>
        <v>470</v>
      </c>
      <c r="E39" s="52"/>
      <c r="F39" s="55">
        <v>512</v>
      </c>
      <c r="G39" s="119"/>
    </row>
    <row r="40" spans="1:7" ht="30">
      <c r="A40" s="217" t="s">
        <v>169</v>
      </c>
      <c r="B40" s="223"/>
      <c r="C40" s="74"/>
      <c r="D40" s="55">
        <v>0</v>
      </c>
      <c r="E40" s="52"/>
      <c r="F40" s="55">
        <v>0</v>
      </c>
      <c r="G40" s="119"/>
    </row>
    <row r="41" spans="1:7" ht="15">
      <c r="A41" s="217"/>
      <c r="B41" s="70"/>
      <c r="C41" s="74"/>
      <c r="D41" s="54">
        <f>SUM(D39:D39)</f>
        <v>470</v>
      </c>
      <c r="E41" s="50"/>
      <c r="F41" s="54">
        <f>SUM(F39:F39)</f>
        <v>512</v>
      </c>
      <c r="G41" s="119"/>
    </row>
    <row r="42" spans="1:7" ht="28.5">
      <c r="A42" s="48" t="s">
        <v>53</v>
      </c>
      <c r="B42" s="70"/>
      <c r="C42" s="70"/>
      <c r="D42" s="235">
        <f>D37+D41</f>
        <v>72</v>
      </c>
      <c r="E42" s="121"/>
      <c r="F42" s="235">
        <f>F37+F41</f>
        <v>420</v>
      </c>
      <c r="G42" s="119"/>
    </row>
    <row r="43" spans="1:7" ht="15">
      <c r="A43" s="48"/>
      <c r="B43" s="70"/>
      <c r="C43" s="124"/>
      <c r="D43" s="124"/>
      <c r="E43" s="121"/>
      <c r="F43" s="124"/>
      <c r="G43" s="119"/>
    </row>
    <row r="44" spans="1:7" ht="29.25" thickBot="1">
      <c r="A44" s="48" t="s">
        <v>54</v>
      </c>
      <c r="B44" s="49"/>
      <c r="C44" s="122"/>
      <c r="D44" s="101">
        <f>D29+D42</f>
        <v>33676</v>
      </c>
      <c r="E44" s="121"/>
      <c r="F44" s="101">
        <f>F29+F42</f>
        <v>41305</v>
      </c>
      <c r="G44" s="119"/>
    </row>
    <row r="45" spans="1:7" ht="15.75" thickTop="1">
      <c r="A45" s="218"/>
      <c r="B45" s="49"/>
      <c r="C45" s="49"/>
      <c r="D45" s="53"/>
      <c r="E45" s="49"/>
      <c r="F45" s="53"/>
      <c r="G45" s="119"/>
    </row>
    <row r="46" spans="1:7" ht="15">
      <c r="A46" s="68" t="s">
        <v>55</v>
      </c>
      <c r="B46" s="223">
        <v>26</v>
      </c>
      <c r="C46" s="74" t="s">
        <v>3</v>
      </c>
      <c r="D46" s="114">
        <v>0.26</v>
      </c>
      <c r="E46" s="236"/>
      <c r="F46" s="114">
        <v>0.32</v>
      </c>
      <c r="G46" s="119"/>
    </row>
    <row r="47" spans="1:7" ht="15">
      <c r="A47" s="218"/>
      <c r="B47" s="74"/>
      <c r="C47" s="74"/>
      <c r="D47" s="125"/>
      <c r="E47" s="74"/>
      <c r="F47" s="74"/>
      <c r="G47" s="74"/>
    </row>
    <row r="48" spans="1:7" ht="15">
      <c r="A48" s="218"/>
      <c r="B48" s="74"/>
      <c r="C48" s="74"/>
      <c r="D48" s="74"/>
      <c r="E48" s="74"/>
      <c r="F48" s="74"/>
      <c r="G48" s="74"/>
    </row>
    <row r="49" spans="1:7" ht="15" customHeight="1">
      <c r="A49" s="219" t="s">
        <v>170</v>
      </c>
      <c r="B49" s="119"/>
      <c r="C49" s="119"/>
      <c r="D49" s="119"/>
      <c r="E49" s="119"/>
      <c r="F49" s="119"/>
      <c r="G49" s="74"/>
    </row>
    <row r="50" spans="1:7" ht="15" customHeight="1">
      <c r="A50" s="220"/>
      <c r="B50" s="74"/>
      <c r="C50" s="74"/>
      <c r="D50" s="74"/>
      <c r="E50" s="74"/>
      <c r="F50" s="74"/>
      <c r="G50" s="74"/>
    </row>
    <row r="51" spans="1:7" ht="15" customHeight="1">
      <c r="A51" s="7" t="s">
        <v>10</v>
      </c>
      <c r="B51" s="74"/>
      <c r="C51" s="74"/>
      <c r="D51" s="74"/>
      <c r="E51" s="74"/>
      <c r="F51" s="74"/>
      <c r="G51" s="74"/>
    </row>
    <row r="52" spans="1:7" ht="15" customHeight="1">
      <c r="A52" s="34" t="s">
        <v>7</v>
      </c>
      <c r="B52" s="74"/>
      <c r="C52" s="74"/>
      <c r="D52" s="74"/>
      <c r="E52" s="74"/>
      <c r="F52" s="74"/>
      <c r="G52" s="74"/>
    </row>
    <row r="53" spans="1:7" ht="15" customHeight="1">
      <c r="A53" s="220"/>
      <c r="B53" s="74"/>
      <c r="C53" s="74"/>
      <c r="D53" s="74"/>
      <c r="E53" s="74"/>
      <c r="F53" s="74"/>
      <c r="G53" s="74"/>
    </row>
    <row r="54" spans="1:7" ht="15" customHeight="1">
      <c r="A54" s="7" t="s">
        <v>11</v>
      </c>
      <c r="B54" s="74"/>
      <c r="C54" s="74"/>
      <c r="D54" s="74"/>
      <c r="E54" s="74"/>
      <c r="F54" s="74"/>
      <c r="G54" s="74"/>
    </row>
    <row r="55" spans="1:7" ht="15">
      <c r="A55" s="34" t="s">
        <v>12</v>
      </c>
      <c r="B55" s="74"/>
      <c r="C55" s="74"/>
      <c r="D55" s="74"/>
      <c r="E55" s="74"/>
      <c r="F55" s="74"/>
      <c r="G55" s="74"/>
    </row>
    <row r="56" spans="1:7" ht="15">
      <c r="A56" s="220"/>
      <c r="B56" s="74"/>
      <c r="C56" s="74"/>
      <c r="D56" s="74"/>
      <c r="E56" s="74"/>
      <c r="F56" s="74"/>
      <c r="G56" s="74"/>
    </row>
    <row r="57" spans="1:7" ht="15">
      <c r="A57" s="221" t="s">
        <v>56</v>
      </c>
      <c r="B57" s="74"/>
      <c r="C57" s="74"/>
      <c r="D57" s="74"/>
      <c r="E57" s="74"/>
      <c r="F57" s="74"/>
      <c r="G57" s="74"/>
    </row>
    <row r="58" spans="1:7" ht="15">
      <c r="A58" s="222" t="s">
        <v>57</v>
      </c>
      <c r="B58" s="74"/>
      <c r="C58" s="74"/>
      <c r="D58" s="74"/>
      <c r="E58" s="74"/>
      <c r="F58" s="74"/>
      <c r="G58" s="74"/>
    </row>
    <row r="59" spans="1:7" ht="15" customHeight="1">
      <c r="A59" s="70"/>
      <c r="B59" s="74"/>
      <c r="C59" s="74"/>
      <c r="D59" s="74"/>
      <c r="E59" s="74"/>
      <c r="F59" s="74"/>
      <c r="G59" s="74"/>
    </row>
    <row r="60" spans="1:7" ht="15" customHeight="1">
      <c r="A60" s="69"/>
      <c r="B60" s="74"/>
      <c r="C60" s="74"/>
      <c r="D60" s="74"/>
      <c r="E60" s="74"/>
      <c r="F60" s="74"/>
      <c r="G60" s="74"/>
    </row>
    <row r="61" ht="15" customHeight="1">
      <c r="A61" s="24"/>
    </row>
    <row r="62" ht="15" customHeight="1">
      <c r="A62" s="24"/>
    </row>
    <row r="63" spans="1:7" ht="15" customHeight="1">
      <c r="A63" s="286"/>
      <c r="B63" s="286"/>
      <c r="C63" s="286"/>
      <c r="D63" s="286"/>
      <c r="E63" s="286"/>
      <c r="F63" s="286"/>
      <c r="G63" s="286"/>
    </row>
    <row r="64" spans="1:7" ht="15" customHeight="1">
      <c r="A64" s="7"/>
      <c r="B64" s="22"/>
      <c r="C64" s="22"/>
      <c r="D64" s="22"/>
      <c r="E64" s="22"/>
      <c r="F64" s="22"/>
      <c r="G64" s="7"/>
    </row>
    <row r="65" ht="15">
      <c r="A65" s="19"/>
    </row>
    <row r="66" ht="15">
      <c r="A66" s="38"/>
    </row>
    <row r="67" ht="15">
      <c r="A67" s="39"/>
    </row>
    <row r="68" ht="15">
      <c r="A68" s="39"/>
    </row>
    <row r="69" ht="15">
      <c r="A69" s="37"/>
    </row>
    <row r="70" ht="15">
      <c r="A70" s="40"/>
    </row>
    <row r="71" ht="15">
      <c r="A71" s="41"/>
    </row>
    <row r="74" ht="15" customHeight="1"/>
    <row r="75" ht="15" customHeight="1"/>
    <row r="76" ht="15" customHeight="1">
      <c r="A76" s="42"/>
    </row>
    <row r="77" ht="15" customHeight="1"/>
    <row r="78" ht="15" customHeight="1"/>
    <row r="79" ht="15" customHeight="1"/>
    <row r="80" ht="15" customHeight="1"/>
    <row r="81" ht="15" customHeight="1"/>
  </sheetData>
  <sheetProtection/>
  <mergeCells count="6">
    <mergeCell ref="A63:G63"/>
    <mergeCell ref="A1:G1"/>
    <mergeCell ref="A2:G2"/>
    <mergeCell ref="B5:B6"/>
    <mergeCell ref="F5:F6"/>
    <mergeCell ref="D5:D6"/>
  </mergeCells>
  <printOptions/>
  <pageMargins left="0.8661417322834646" right="0.15748031496062992" top="0.5905511811023623" bottom="0.2755905511811024" header="0.3937007874015748" footer="0.15748031496062992"/>
  <pageSetup blackAndWhite="1" firstPageNumber="1" useFirstPageNumber="1" fitToHeight="1" fitToWidth="1" horizontalDpi="300" verticalDpi="300" orientation="portrait" paperSize="9" scale="7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120" zoomScaleSheetLayoutView="120" zoomScalePageLayoutView="0" workbookViewId="0" topLeftCell="B1">
      <selection activeCell="C45" sqref="C45:F52"/>
    </sheetView>
  </sheetViews>
  <sheetFormatPr defaultColWidth="11.421875" defaultRowHeight="12.75"/>
  <cols>
    <col min="1" max="1" width="40.8515625" style="244" customWidth="1"/>
    <col min="2" max="2" width="3.140625" style="138" customWidth="1"/>
    <col min="3" max="3" width="7.00390625" style="138" customWidth="1"/>
    <col min="4" max="4" width="16.421875" style="138" customWidth="1"/>
    <col min="5" max="5" width="2.140625" style="138" customWidth="1"/>
    <col min="6" max="6" width="17.421875" style="138" customWidth="1"/>
    <col min="7" max="7" width="2.140625" style="138" customWidth="1"/>
    <col min="8" max="16384" width="11.421875" style="138" customWidth="1"/>
  </cols>
  <sheetData>
    <row r="1" spans="1:7" ht="15">
      <c r="A1" s="287" t="s">
        <v>5</v>
      </c>
      <c r="B1" s="293"/>
      <c r="C1" s="293"/>
      <c r="D1" s="293"/>
      <c r="E1" s="293"/>
      <c r="F1" s="293"/>
      <c r="G1" s="293"/>
    </row>
    <row r="2" spans="1:7" ht="15">
      <c r="A2" s="288" t="s">
        <v>174</v>
      </c>
      <c r="B2" s="289"/>
      <c r="C2" s="289"/>
      <c r="D2" s="289"/>
      <c r="E2" s="289"/>
      <c r="F2" s="289"/>
      <c r="G2" s="289"/>
    </row>
    <row r="3" spans="1:7" ht="15">
      <c r="A3" s="215" t="s">
        <v>175</v>
      </c>
      <c r="B3" s="130"/>
      <c r="C3" s="130"/>
      <c r="D3" s="130"/>
      <c r="E3" s="130"/>
      <c r="F3" s="130"/>
      <c r="G3" s="65"/>
    </row>
    <row r="4" spans="1:7" s="145" customFormat="1" ht="15">
      <c r="A4" s="237"/>
      <c r="B4" s="126"/>
      <c r="C4" s="290" t="s">
        <v>36</v>
      </c>
      <c r="D4" s="291" t="s">
        <v>176</v>
      </c>
      <c r="E4" s="126"/>
      <c r="F4" s="291" t="s">
        <v>141</v>
      </c>
      <c r="G4" s="131"/>
    </row>
    <row r="5" spans="1:7" s="145" customFormat="1" ht="15">
      <c r="A5" s="238"/>
      <c r="B5" s="126"/>
      <c r="C5" s="290"/>
      <c r="D5" s="292"/>
      <c r="E5" s="126"/>
      <c r="F5" s="292"/>
      <c r="G5" s="131"/>
    </row>
    <row r="6" spans="1:7" s="145" customFormat="1" ht="15">
      <c r="A6" s="238"/>
      <c r="B6" s="126"/>
      <c r="C6" s="126"/>
      <c r="D6" s="117"/>
      <c r="E6" s="126"/>
      <c r="F6" s="117" t="s">
        <v>173</v>
      </c>
      <c r="G6" s="131"/>
    </row>
    <row r="7" spans="1:7" ht="15">
      <c r="A7" s="215" t="s">
        <v>58</v>
      </c>
      <c r="B7" s="118"/>
      <c r="C7" s="118"/>
      <c r="D7" s="118"/>
      <c r="E7" s="118"/>
      <c r="G7" s="132"/>
    </row>
    <row r="8" spans="1:7" ht="15">
      <c r="A8" s="215" t="s">
        <v>59</v>
      </c>
      <c r="B8" s="133"/>
      <c r="C8" s="133"/>
      <c r="D8" s="133"/>
      <c r="E8" s="133"/>
      <c r="F8" s="133"/>
      <c r="G8" s="132"/>
    </row>
    <row r="9" spans="1:8" ht="15">
      <c r="A9" s="239" t="s">
        <v>60</v>
      </c>
      <c r="B9" s="134"/>
      <c r="C9" s="245">
        <v>14</v>
      </c>
      <c r="D9" s="102">
        <v>198158</v>
      </c>
      <c r="E9" s="245"/>
      <c r="F9" s="102">
        <v>186861</v>
      </c>
      <c r="G9" s="132"/>
      <c r="H9" s="143"/>
    </row>
    <row r="10" spans="1:11" ht="15">
      <c r="A10" s="25" t="s">
        <v>61</v>
      </c>
      <c r="B10" s="134"/>
      <c r="C10" s="245">
        <v>15</v>
      </c>
      <c r="D10" s="102">
        <v>3661</v>
      </c>
      <c r="E10" s="245"/>
      <c r="F10" s="102">
        <v>3973</v>
      </c>
      <c r="G10" s="132"/>
      <c r="H10" s="143"/>
      <c r="K10" s="138" t="s">
        <v>1</v>
      </c>
    </row>
    <row r="11" spans="1:8" ht="15">
      <c r="A11" s="239" t="s">
        <v>62</v>
      </c>
      <c r="B11" s="134"/>
      <c r="C11" s="245">
        <v>16</v>
      </c>
      <c r="D11" s="102">
        <v>22555</v>
      </c>
      <c r="E11" s="245"/>
      <c r="F11" s="102">
        <v>19391</v>
      </c>
      <c r="G11" s="132"/>
      <c r="H11" s="143"/>
    </row>
    <row r="12" spans="1:8" ht="15">
      <c r="A12" s="25" t="s">
        <v>63</v>
      </c>
      <c r="B12" s="134"/>
      <c r="C12" s="245">
        <v>17</v>
      </c>
      <c r="D12" s="102">
        <v>101207</v>
      </c>
      <c r="E12" s="245"/>
      <c r="F12" s="102">
        <v>92932</v>
      </c>
      <c r="G12" s="132"/>
      <c r="H12" s="143"/>
    </row>
    <row r="13" spans="1:8" ht="15">
      <c r="A13" s="25" t="s">
        <v>110</v>
      </c>
      <c r="B13" s="134"/>
      <c r="C13" s="245">
        <v>18</v>
      </c>
      <c r="D13" s="102">
        <f>9754-2750-142</f>
        <v>6862</v>
      </c>
      <c r="E13" s="245"/>
      <c r="F13" s="102">
        <v>19472</v>
      </c>
      <c r="G13" s="132"/>
      <c r="H13" s="143"/>
    </row>
    <row r="14" spans="1:8" ht="15">
      <c r="A14" s="25" t="s">
        <v>64</v>
      </c>
      <c r="B14" s="134"/>
      <c r="C14" s="245">
        <v>19</v>
      </c>
      <c r="D14" s="102">
        <v>25649</v>
      </c>
      <c r="E14" s="245"/>
      <c r="F14" s="102">
        <v>1183</v>
      </c>
      <c r="G14" s="132"/>
      <c r="H14" s="143"/>
    </row>
    <row r="15" spans="1:8" ht="15">
      <c r="A15" s="25" t="s">
        <v>65</v>
      </c>
      <c r="B15" s="134"/>
      <c r="C15" s="245">
        <v>20</v>
      </c>
      <c r="D15" s="102">
        <v>17</v>
      </c>
      <c r="E15" s="245"/>
      <c r="F15" s="102">
        <v>922</v>
      </c>
      <c r="G15" s="132"/>
      <c r="H15" s="143"/>
    </row>
    <row r="16" spans="1:8" ht="15">
      <c r="A16" s="220"/>
      <c r="B16" s="133"/>
      <c r="C16" s="246"/>
      <c r="D16" s="103">
        <f>SUM(D9:D15)</f>
        <v>358109</v>
      </c>
      <c r="E16" s="246"/>
      <c r="F16" s="103">
        <f>SUM(F9:F15)</f>
        <v>324734</v>
      </c>
      <c r="G16" s="132"/>
      <c r="H16" s="143"/>
    </row>
    <row r="17" spans="1:7" ht="14.25" customHeight="1">
      <c r="A17" s="215" t="s">
        <v>66</v>
      </c>
      <c r="B17" s="133"/>
      <c r="C17" s="136"/>
      <c r="D17" s="104"/>
      <c r="E17" s="136"/>
      <c r="F17" s="104"/>
      <c r="G17" s="132"/>
    </row>
    <row r="18" spans="1:7" ht="15">
      <c r="A18" s="68" t="s">
        <v>67</v>
      </c>
      <c r="B18" s="134"/>
      <c r="C18" s="245">
        <v>21</v>
      </c>
      <c r="D18" s="102">
        <f>51059-1000</f>
        <v>50059</v>
      </c>
      <c r="E18" s="245"/>
      <c r="F18" s="102">
        <v>54482</v>
      </c>
      <c r="G18" s="132"/>
    </row>
    <row r="19" spans="1:7" ht="15">
      <c r="A19" s="68" t="s">
        <v>68</v>
      </c>
      <c r="B19" s="134"/>
      <c r="C19" s="245">
        <v>22</v>
      </c>
      <c r="D19" s="102">
        <v>103485</v>
      </c>
      <c r="E19" s="245"/>
      <c r="F19" s="102">
        <v>167113</v>
      </c>
      <c r="G19" s="137"/>
    </row>
    <row r="20" spans="1:9" ht="15">
      <c r="A20" s="68" t="s">
        <v>69</v>
      </c>
      <c r="B20" s="134"/>
      <c r="C20" s="245">
        <v>23</v>
      </c>
      <c r="D20" s="102">
        <v>22075</v>
      </c>
      <c r="E20" s="245"/>
      <c r="F20" s="102">
        <v>22539</v>
      </c>
      <c r="G20" s="132"/>
      <c r="I20" s="143"/>
    </row>
    <row r="21" spans="1:7" ht="15">
      <c r="A21" s="220" t="s">
        <v>70</v>
      </c>
      <c r="B21" s="134"/>
      <c r="C21" s="245">
        <v>24</v>
      </c>
      <c r="D21" s="102">
        <v>6740</v>
      </c>
      <c r="E21" s="245"/>
      <c r="F21" s="102">
        <v>11560</v>
      </c>
      <c r="G21" s="132"/>
    </row>
    <row r="22" spans="1:7" ht="15">
      <c r="A22" s="68" t="s">
        <v>71</v>
      </c>
      <c r="B22" s="134"/>
      <c r="C22" s="245">
        <v>25</v>
      </c>
      <c r="D22" s="102">
        <v>8198</v>
      </c>
      <c r="E22" s="245"/>
      <c r="F22" s="102">
        <v>2595</v>
      </c>
      <c r="G22" s="132"/>
    </row>
    <row r="23" spans="1:7" ht="15">
      <c r="A23" s="215"/>
      <c r="B23" s="133"/>
      <c r="C23" s="246"/>
      <c r="D23" s="103">
        <f>SUM(D18:D22)</f>
        <v>190557</v>
      </c>
      <c r="E23" s="246"/>
      <c r="F23" s="103">
        <f>SUM(F18:F22)</f>
        <v>258289</v>
      </c>
      <c r="G23" s="132"/>
    </row>
    <row r="24" spans="1:6" ht="14.25">
      <c r="A24" s="215"/>
      <c r="B24" s="133"/>
      <c r="C24" s="136"/>
      <c r="D24" s="105"/>
      <c r="E24" s="136"/>
      <c r="F24" s="105"/>
    </row>
    <row r="25" spans="1:6" ht="15.75" customHeight="1" thickBot="1">
      <c r="A25" s="214" t="s">
        <v>72</v>
      </c>
      <c r="B25" s="133"/>
      <c r="C25" s="136"/>
      <c r="D25" s="106">
        <f>SUM(D16+D23)</f>
        <v>548666</v>
      </c>
      <c r="E25" s="136"/>
      <c r="F25" s="106">
        <f>SUM(F16+F23)</f>
        <v>583023</v>
      </c>
    </row>
    <row r="26" spans="1:6" ht="15.75" thickTop="1">
      <c r="A26" s="68"/>
      <c r="B26" s="134"/>
      <c r="C26" s="135"/>
      <c r="D26" s="104"/>
      <c r="E26" s="135"/>
      <c r="F26" s="104"/>
    </row>
    <row r="27" spans="1:6" ht="15.75" customHeight="1">
      <c r="A27" s="215" t="s">
        <v>73</v>
      </c>
      <c r="B27" s="118"/>
      <c r="C27" s="118"/>
      <c r="D27" s="139"/>
      <c r="E27" s="118"/>
      <c r="F27" s="139"/>
    </row>
    <row r="28" spans="1:6" ht="16.5" customHeight="1">
      <c r="A28" s="215" t="s">
        <v>74</v>
      </c>
      <c r="B28" s="118"/>
      <c r="C28" s="135"/>
      <c r="D28" s="139"/>
      <c r="E28" s="118"/>
      <c r="F28" s="139"/>
    </row>
    <row r="29" spans="1:6" ht="15">
      <c r="A29" s="215"/>
      <c r="B29" s="118"/>
      <c r="C29" s="118"/>
      <c r="D29" s="139"/>
      <c r="E29" s="118"/>
      <c r="F29" s="139"/>
    </row>
    <row r="30" spans="1:6" ht="15">
      <c r="A30" s="68" t="s">
        <v>75</v>
      </c>
      <c r="B30" s="134"/>
      <c r="C30" s="247"/>
      <c r="D30" s="112">
        <v>132000</v>
      </c>
      <c r="E30" s="247"/>
      <c r="F30" s="112">
        <v>132000</v>
      </c>
    </row>
    <row r="31" spans="1:6" ht="15">
      <c r="A31" s="68" t="s">
        <v>76</v>
      </c>
      <c r="B31" s="134"/>
      <c r="C31" s="247"/>
      <c r="D31" s="112">
        <v>-18105</v>
      </c>
      <c r="E31" s="247"/>
      <c r="F31" s="112">
        <v>-12156</v>
      </c>
    </row>
    <row r="32" spans="1:6" ht="15">
      <c r="A32" s="68" t="s">
        <v>77</v>
      </c>
      <c r="B32" s="134"/>
      <c r="C32" s="247"/>
      <c r="D32" s="112">
        <f>222094-142</f>
        <v>221952</v>
      </c>
      <c r="E32" s="247"/>
      <c r="F32" s="112">
        <v>189928</v>
      </c>
    </row>
    <row r="33" spans="1:6" ht="15">
      <c r="A33" s="68" t="s">
        <v>78</v>
      </c>
      <c r="B33" s="134"/>
      <c r="C33" s="247"/>
      <c r="D33" s="112">
        <f>177+37758-2754-1400</f>
        <v>33781</v>
      </c>
      <c r="E33" s="247"/>
      <c r="F33" s="112">
        <f>41168-137+29</f>
        <v>41060</v>
      </c>
    </row>
    <row r="34" spans="1:9" ht="14.25">
      <c r="A34" s="215"/>
      <c r="B34" s="133"/>
      <c r="C34" s="248">
        <v>26</v>
      </c>
      <c r="D34" s="107">
        <f>SUM(D30:D33)</f>
        <v>369628</v>
      </c>
      <c r="E34" s="245"/>
      <c r="F34" s="107">
        <f>SUM(F30:F33)</f>
        <v>350832</v>
      </c>
      <c r="I34" s="143"/>
    </row>
    <row r="35" spans="1:6" ht="15">
      <c r="A35" s="215" t="s">
        <v>79</v>
      </c>
      <c r="B35" s="133"/>
      <c r="C35" s="136"/>
      <c r="D35" s="104"/>
      <c r="E35" s="136"/>
      <c r="F35" s="104"/>
    </row>
    <row r="36" spans="1:6" ht="15">
      <c r="A36" s="214" t="s">
        <v>80</v>
      </c>
      <c r="B36" s="134"/>
      <c r="C36" s="140"/>
      <c r="D36" s="104"/>
      <c r="E36" s="140"/>
      <c r="F36" s="104"/>
    </row>
    <row r="37" spans="1:6" ht="15">
      <c r="A37" s="67" t="s">
        <v>81</v>
      </c>
      <c r="B37" s="134"/>
      <c r="C37" s="247">
        <v>27</v>
      </c>
      <c r="D37" s="112">
        <v>48723</v>
      </c>
      <c r="E37" s="247"/>
      <c r="F37" s="112">
        <v>51779</v>
      </c>
    </row>
    <row r="38" spans="1:10" ht="15">
      <c r="A38" s="25" t="s">
        <v>82</v>
      </c>
      <c r="B38" s="134"/>
      <c r="C38" s="247">
        <v>28</v>
      </c>
      <c r="D38" s="112">
        <v>3968</v>
      </c>
      <c r="E38" s="247"/>
      <c r="F38" s="112">
        <v>3815</v>
      </c>
      <c r="J38" s="146"/>
    </row>
    <row r="39" spans="1:10" ht="15">
      <c r="A39" s="67" t="s">
        <v>83</v>
      </c>
      <c r="B39" s="134"/>
      <c r="C39" s="247">
        <v>29</v>
      </c>
      <c r="D39" s="112">
        <v>1710</v>
      </c>
      <c r="E39" s="247"/>
      <c r="F39" s="112">
        <f>1371+137-29</f>
        <v>1479</v>
      </c>
      <c r="J39" s="146"/>
    </row>
    <row r="40" spans="1:10" ht="15">
      <c r="A40" s="71" t="s">
        <v>84</v>
      </c>
      <c r="B40" s="134"/>
      <c r="C40" s="247">
        <v>30</v>
      </c>
      <c r="D40" s="112">
        <v>49</v>
      </c>
      <c r="E40" s="247"/>
      <c r="F40" s="112">
        <v>682</v>
      </c>
      <c r="J40" s="146"/>
    </row>
    <row r="41" spans="1:10" ht="15">
      <c r="A41" s="71" t="s">
        <v>147</v>
      </c>
      <c r="B41" s="134"/>
      <c r="C41" s="247">
        <v>31</v>
      </c>
      <c r="D41" s="112">
        <v>3637</v>
      </c>
      <c r="E41" s="247"/>
      <c r="F41" s="112">
        <v>0</v>
      </c>
      <c r="J41" s="146"/>
    </row>
    <row r="42" spans="1:6" ht="15">
      <c r="A42" s="220"/>
      <c r="B42" s="133"/>
      <c r="C42" s="246"/>
      <c r="D42" s="107">
        <f>SUM(D37:D41)</f>
        <v>58087</v>
      </c>
      <c r="E42" s="246"/>
      <c r="F42" s="107">
        <f>SUM(F37:F41)</f>
        <v>57755</v>
      </c>
    </row>
    <row r="43" spans="1:2" ht="15">
      <c r="A43" s="240"/>
      <c r="B43" s="132"/>
    </row>
    <row r="44" spans="1:6" ht="15">
      <c r="A44" s="214" t="s">
        <v>85</v>
      </c>
      <c r="B44" s="141"/>
      <c r="C44" s="142"/>
      <c r="D44" s="113"/>
      <c r="E44" s="142"/>
      <c r="F44" s="113"/>
    </row>
    <row r="45" spans="1:6" ht="15">
      <c r="A45" s="71" t="s">
        <v>86</v>
      </c>
      <c r="B45" s="134"/>
      <c r="C45" s="245">
        <v>32</v>
      </c>
      <c r="D45" s="112">
        <v>98878</v>
      </c>
      <c r="E45" s="245"/>
      <c r="F45" s="112">
        <v>152778</v>
      </c>
    </row>
    <row r="46" spans="1:9" ht="15">
      <c r="A46" s="71" t="s">
        <v>87</v>
      </c>
      <c r="B46" s="134"/>
      <c r="C46" s="245">
        <v>27</v>
      </c>
      <c r="D46" s="112">
        <v>3822</v>
      </c>
      <c r="E46" s="245"/>
      <c r="F46" s="112">
        <v>5888</v>
      </c>
      <c r="I46" s="146"/>
    </row>
    <row r="47" spans="1:6" ht="15">
      <c r="A47" s="71" t="s">
        <v>88</v>
      </c>
      <c r="B47" s="134"/>
      <c r="C47" s="245">
        <v>33</v>
      </c>
      <c r="D47" s="112">
        <f>4736+168</f>
        <v>4904</v>
      </c>
      <c r="E47" s="245"/>
      <c r="F47" s="112">
        <v>7090</v>
      </c>
    </row>
    <row r="48" spans="1:8" ht="15">
      <c r="A48" s="71" t="s">
        <v>89</v>
      </c>
      <c r="B48" s="134"/>
      <c r="C48" s="245">
        <v>34</v>
      </c>
      <c r="D48" s="112">
        <v>7823</v>
      </c>
      <c r="E48" s="245"/>
      <c r="F48" s="112">
        <v>3782</v>
      </c>
      <c r="G48" s="143"/>
      <c r="H48" s="143"/>
    </row>
    <row r="49" spans="1:10" ht="15">
      <c r="A49" s="71" t="s">
        <v>90</v>
      </c>
      <c r="B49" s="134"/>
      <c r="C49" s="245">
        <v>35</v>
      </c>
      <c r="D49" s="112">
        <v>758</v>
      </c>
      <c r="E49" s="245"/>
      <c r="F49" s="112">
        <v>208</v>
      </c>
      <c r="G49" s="143"/>
      <c r="H49" s="143"/>
      <c r="J49" s="146"/>
    </row>
    <row r="50" spans="1:8" ht="15">
      <c r="A50" s="71" t="s">
        <v>91</v>
      </c>
      <c r="B50" s="134"/>
      <c r="C50" s="245">
        <v>36</v>
      </c>
      <c r="D50" s="112">
        <v>3791</v>
      </c>
      <c r="E50" s="245"/>
      <c r="F50" s="112">
        <v>3684</v>
      </c>
      <c r="G50" s="143"/>
      <c r="H50" s="143"/>
    </row>
    <row r="51" spans="1:12" ht="15">
      <c r="A51" s="71" t="s">
        <v>92</v>
      </c>
      <c r="B51" s="134"/>
      <c r="C51" s="245">
        <v>37</v>
      </c>
      <c r="D51" s="112">
        <v>975</v>
      </c>
      <c r="E51" s="245"/>
      <c r="F51" s="112">
        <v>1006</v>
      </c>
      <c r="L51" s="146"/>
    </row>
    <row r="52" spans="1:12" ht="15" customHeight="1">
      <c r="A52" s="215"/>
      <c r="B52" s="133"/>
      <c r="C52" s="246"/>
      <c r="D52" s="107">
        <f>SUM(D45:D51)</f>
        <v>120951</v>
      </c>
      <c r="E52" s="246"/>
      <c r="F52" s="107">
        <f>SUM(F45:F51)</f>
        <v>174436</v>
      </c>
      <c r="L52" s="146"/>
    </row>
    <row r="53" spans="1:6" ht="15" customHeight="1">
      <c r="A53" s="215"/>
      <c r="B53" s="133"/>
      <c r="C53" s="136"/>
      <c r="D53" s="108"/>
      <c r="E53" s="136"/>
      <c r="F53" s="108"/>
    </row>
    <row r="54" spans="1:6" ht="15" customHeight="1">
      <c r="A54" s="214" t="s">
        <v>93</v>
      </c>
      <c r="B54" s="133"/>
      <c r="C54" s="136"/>
      <c r="D54" s="109">
        <f>D42+D52</f>
        <v>179038</v>
      </c>
      <c r="E54" s="136"/>
      <c r="F54" s="109">
        <f>F42+F52</f>
        <v>232191</v>
      </c>
    </row>
    <row r="55" spans="1:6" ht="15" customHeight="1">
      <c r="A55" s="216"/>
      <c r="B55" s="133"/>
      <c r="C55" s="136"/>
      <c r="D55" s="108"/>
      <c r="E55" s="136"/>
      <c r="F55" s="108"/>
    </row>
    <row r="56" spans="1:6" ht="15" customHeight="1" thickBot="1">
      <c r="A56" s="215" t="s">
        <v>94</v>
      </c>
      <c r="B56" s="133"/>
      <c r="C56" s="136"/>
      <c r="D56" s="110">
        <f>D34+D54</f>
        <v>548666</v>
      </c>
      <c r="E56" s="136"/>
      <c r="F56" s="110">
        <f>F34+F54</f>
        <v>583023</v>
      </c>
    </row>
    <row r="57" spans="1:6" ht="15" customHeight="1" thickTop="1">
      <c r="A57" s="68"/>
      <c r="B57" s="134"/>
      <c r="C57" s="134"/>
      <c r="D57" s="144"/>
      <c r="E57" s="134"/>
      <c r="F57" s="144"/>
    </row>
    <row r="58" spans="1:6" ht="30">
      <c r="A58" s="216" t="str">
        <f>'IS'!A49</f>
        <v>The notes on pages 5 to 88 are an integral part of the present financial statement.</v>
      </c>
      <c r="B58" s="134"/>
      <c r="C58" s="74"/>
      <c r="D58" s="75"/>
      <c r="E58" s="74"/>
      <c r="F58" s="76"/>
    </row>
    <row r="59" spans="1:6" ht="15">
      <c r="A59" s="216"/>
      <c r="B59" s="134"/>
      <c r="C59" s="74"/>
      <c r="D59" s="98"/>
      <c r="E59" s="74"/>
      <c r="F59" s="76"/>
    </row>
    <row r="60" spans="1:6" ht="21.75" customHeight="1">
      <c r="A60" s="241"/>
      <c r="B60" s="134"/>
      <c r="C60" s="74"/>
      <c r="D60" s="75"/>
      <c r="E60" s="74"/>
      <c r="F60" s="76"/>
    </row>
    <row r="61" spans="1:6" s="70" customFormat="1" ht="15">
      <c r="A61" s="7" t="s">
        <v>10</v>
      </c>
      <c r="B61" s="74"/>
      <c r="C61" s="74"/>
      <c r="D61" s="74"/>
      <c r="E61" s="74"/>
      <c r="F61" s="74"/>
    </row>
    <row r="62" spans="1:6" s="70" customFormat="1" ht="15">
      <c r="A62" s="34" t="s">
        <v>7</v>
      </c>
      <c r="B62" s="74"/>
      <c r="C62" s="74"/>
      <c r="D62" s="74"/>
      <c r="E62" s="74"/>
      <c r="F62" s="74"/>
    </row>
    <row r="63" spans="1:6" s="70" customFormat="1" ht="15">
      <c r="A63" s="220"/>
      <c r="B63" s="74"/>
      <c r="C63" s="74"/>
      <c r="D63" s="74"/>
      <c r="E63" s="74"/>
      <c r="F63" s="74"/>
    </row>
    <row r="64" spans="1:6" s="70" customFormat="1" ht="15">
      <c r="A64" s="7" t="s">
        <v>11</v>
      </c>
      <c r="B64" s="74"/>
      <c r="C64" s="74"/>
      <c r="D64" s="74"/>
      <c r="E64" s="74"/>
      <c r="F64" s="74"/>
    </row>
    <row r="65" spans="1:6" s="70" customFormat="1" ht="15">
      <c r="A65" s="34" t="s">
        <v>12</v>
      </c>
      <c r="B65" s="74"/>
      <c r="C65" s="74"/>
      <c r="D65" s="74"/>
      <c r="E65" s="74"/>
      <c r="F65" s="74"/>
    </row>
    <row r="66" spans="1:6" s="70" customFormat="1" ht="16.5" customHeight="1">
      <c r="A66" s="220"/>
      <c r="B66" s="74"/>
      <c r="C66" s="74"/>
      <c r="D66" s="74"/>
      <c r="E66" s="74"/>
      <c r="F66" s="74"/>
    </row>
    <row r="67" spans="1:6" s="70" customFormat="1" ht="15">
      <c r="A67" s="221" t="s">
        <v>56</v>
      </c>
      <c r="B67" s="74"/>
      <c r="C67" s="74"/>
      <c r="D67" s="74"/>
      <c r="E67" s="74"/>
      <c r="F67" s="74"/>
    </row>
    <row r="68" spans="1:6" s="70" customFormat="1" ht="15">
      <c r="A68" s="222" t="s">
        <v>57</v>
      </c>
      <c r="B68" s="74"/>
      <c r="C68" s="74"/>
      <c r="D68" s="74"/>
      <c r="E68" s="74"/>
      <c r="F68" s="74"/>
    </row>
    <row r="69" spans="1:6" s="70" customFormat="1" ht="15">
      <c r="A69" s="242"/>
      <c r="B69" s="74"/>
      <c r="C69" s="74"/>
      <c r="D69" s="74"/>
      <c r="E69" s="74"/>
      <c r="F69" s="74"/>
    </row>
    <row r="73" ht="15">
      <c r="A73" s="243"/>
    </row>
    <row r="74" ht="15">
      <c r="A74" s="243"/>
    </row>
    <row r="75" ht="15">
      <c r="A75" s="243"/>
    </row>
  </sheetData>
  <sheetProtection/>
  <mergeCells count="5">
    <mergeCell ref="F4:F5"/>
    <mergeCell ref="C4:C5"/>
    <mergeCell ref="D4:D5"/>
    <mergeCell ref="A1:G1"/>
    <mergeCell ref="A2:G2"/>
  </mergeCells>
  <printOptions/>
  <pageMargins left="0.7480314960629921" right="0.7480314960629921" top="0.5511811023622047" bottom="0.4724409448818898" header="0.5118110236220472" footer="0.5118110236220472"/>
  <pageSetup horizontalDpi="300" verticalDpi="300" orientation="portrait" paperSize="9" scale="74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90" zoomScaleSheetLayoutView="90" zoomScalePageLayoutView="0" workbookViewId="0" topLeftCell="A43">
      <selection activeCell="B57" sqref="B57"/>
    </sheetView>
  </sheetViews>
  <sheetFormatPr defaultColWidth="2.421875" defaultRowHeight="12.75"/>
  <cols>
    <col min="1" max="1" width="57.8515625" style="200" customWidth="1"/>
    <col min="2" max="2" width="10.421875" style="194" bestFit="1" customWidth="1"/>
    <col min="3" max="3" width="13.140625" style="194" customWidth="1"/>
    <col min="4" max="4" width="1.7109375" style="194" customWidth="1"/>
    <col min="5" max="5" width="13.140625" style="184" customWidth="1"/>
    <col min="6" max="29" width="11.421875" style="160" customWidth="1"/>
    <col min="30" max="16384" width="2.421875" style="160" customWidth="1"/>
  </cols>
  <sheetData>
    <row r="1" spans="1:7" s="147" customFormat="1" ht="15">
      <c r="A1" s="148" t="s">
        <v>5</v>
      </c>
      <c r="B1" s="150"/>
      <c r="C1" s="150"/>
      <c r="D1" s="150"/>
      <c r="E1" s="150"/>
      <c r="F1" s="150"/>
      <c r="G1" s="150"/>
    </row>
    <row r="2" spans="1:7" s="147" customFormat="1" ht="15">
      <c r="A2" s="201" t="s">
        <v>177</v>
      </c>
      <c r="B2" s="202"/>
      <c r="C2" s="202"/>
      <c r="D2" s="202"/>
      <c r="E2" s="202"/>
      <c r="F2" s="150"/>
      <c r="G2" s="150"/>
    </row>
    <row r="3" spans="1:7" s="147" customFormat="1" ht="15">
      <c r="A3" s="148" t="str">
        <f>'IS'!A3</f>
        <v>for the year ended 31 December 2013</v>
      </c>
      <c r="B3" s="149"/>
      <c r="C3" s="149"/>
      <c r="D3" s="149"/>
      <c r="E3" s="149"/>
      <c r="F3" s="149"/>
      <c r="G3" s="150"/>
    </row>
    <row r="4" spans="1:5" s="154" customFormat="1" ht="14.25" customHeight="1">
      <c r="A4" s="151"/>
      <c r="B4" s="152" t="s">
        <v>101</v>
      </c>
      <c r="C4" s="153">
        <v>2013</v>
      </c>
      <c r="D4" s="152"/>
      <c r="E4" s="153">
        <v>2012</v>
      </c>
    </row>
    <row r="5" spans="1:5" s="154" customFormat="1" ht="14.25" customHeight="1">
      <c r="A5" s="151"/>
      <c r="B5" s="155"/>
      <c r="C5" s="156" t="s">
        <v>0</v>
      </c>
      <c r="D5" s="152"/>
      <c r="E5" s="156" t="s">
        <v>0</v>
      </c>
    </row>
    <row r="6" spans="1:5" s="154" customFormat="1" ht="4.5" customHeight="1">
      <c r="A6" s="151"/>
      <c r="B6" s="155"/>
      <c r="C6" s="156"/>
      <c r="D6" s="152"/>
      <c r="E6" s="156"/>
    </row>
    <row r="7" spans="1:5" ht="15">
      <c r="A7" s="157" t="s">
        <v>112</v>
      </c>
      <c r="B7" s="158"/>
      <c r="C7" s="159"/>
      <c r="D7" s="158"/>
      <c r="E7" s="159"/>
    </row>
    <row r="8" spans="1:5" ht="15">
      <c r="A8" s="161" t="s">
        <v>96</v>
      </c>
      <c r="B8" s="158"/>
      <c r="C8" s="281">
        <v>265501</v>
      </c>
      <c r="D8" s="282"/>
      <c r="E8" s="281">
        <v>201195</v>
      </c>
    </row>
    <row r="9" spans="1:7" ht="15">
      <c r="A9" s="161" t="s">
        <v>149</v>
      </c>
      <c r="B9" s="158"/>
      <c r="C9" s="281">
        <v>-140585</v>
      </c>
      <c r="D9" s="282"/>
      <c r="E9" s="281">
        <v>-170777</v>
      </c>
      <c r="G9" s="162"/>
    </row>
    <row r="10" spans="1:7" ht="15">
      <c r="A10" s="161" t="s">
        <v>97</v>
      </c>
      <c r="B10" s="158"/>
      <c r="C10" s="281">
        <v>-31121</v>
      </c>
      <c r="D10" s="282"/>
      <c r="E10" s="281">
        <v>-33025</v>
      </c>
      <c r="G10" s="162"/>
    </row>
    <row r="11" spans="1:5" s="163" customFormat="1" ht="15">
      <c r="A11" s="161" t="s">
        <v>120</v>
      </c>
      <c r="B11" s="158"/>
      <c r="C11" s="281">
        <v>-1926</v>
      </c>
      <c r="D11" s="283"/>
      <c r="E11" s="281">
        <v>-1821</v>
      </c>
    </row>
    <row r="12" spans="1:7" s="163" customFormat="1" ht="15">
      <c r="A12" s="161" t="s">
        <v>150</v>
      </c>
      <c r="B12" s="158"/>
      <c r="C12" s="281">
        <v>7759</v>
      </c>
      <c r="D12" s="283"/>
      <c r="E12" s="281">
        <v>11709</v>
      </c>
      <c r="G12" s="164"/>
    </row>
    <row r="13" spans="1:5" s="163" customFormat="1" ht="15">
      <c r="A13" s="161" t="s">
        <v>151</v>
      </c>
      <c r="B13" s="158"/>
      <c r="C13" s="281">
        <v>-3550</v>
      </c>
      <c r="D13" s="283"/>
      <c r="E13" s="281">
        <v>-5156</v>
      </c>
    </row>
    <row r="14" spans="1:5" s="163" customFormat="1" ht="15">
      <c r="A14" s="161" t="s">
        <v>152</v>
      </c>
      <c r="B14" s="158"/>
      <c r="C14" s="281">
        <v>1300</v>
      </c>
      <c r="D14" s="283"/>
      <c r="E14" s="281">
        <v>0</v>
      </c>
    </row>
    <row r="15" spans="1:5" s="163" customFormat="1" ht="15">
      <c r="A15" s="161" t="s">
        <v>121</v>
      </c>
      <c r="B15" s="158"/>
      <c r="C15" s="281">
        <v>-4726</v>
      </c>
      <c r="D15" s="283"/>
      <c r="E15" s="281">
        <v>-5871</v>
      </c>
    </row>
    <row r="16" spans="1:5" s="163" customFormat="1" ht="15">
      <c r="A16" s="161" t="s">
        <v>98</v>
      </c>
      <c r="B16" s="158"/>
      <c r="C16" s="281">
        <v>-442</v>
      </c>
      <c r="D16" s="283"/>
      <c r="E16" s="281">
        <v>-261</v>
      </c>
    </row>
    <row r="17" spans="1:5" ht="15">
      <c r="A17" s="161" t="s">
        <v>99</v>
      </c>
      <c r="B17" s="158"/>
      <c r="C17" s="281">
        <f>-241+1</f>
        <v>-240</v>
      </c>
      <c r="D17" s="283"/>
      <c r="E17" s="281">
        <v>-1926</v>
      </c>
    </row>
    <row r="18" spans="1:5" s="163" customFormat="1" ht="14.25">
      <c r="A18" s="157" t="s">
        <v>100</v>
      </c>
      <c r="B18" s="158"/>
      <c r="C18" s="165">
        <f>SUM(C8:C17)</f>
        <v>91970</v>
      </c>
      <c r="D18" s="158"/>
      <c r="E18" s="165">
        <f>SUM(E8:E17)</f>
        <v>-5933</v>
      </c>
    </row>
    <row r="19" spans="1:5" s="163" customFormat="1" ht="5.25" customHeight="1">
      <c r="A19" s="157"/>
      <c r="B19" s="158"/>
      <c r="C19" s="166"/>
      <c r="D19" s="158"/>
      <c r="E19" s="166"/>
    </row>
    <row r="20" spans="1:5" s="163" customFormat="1" ht="14.25">
      <c r="A20" s="167" t="s">
        <v>113</v>
      </c>
      <c r="B20" s="158"/>
      <c r="C20" s="166"/>
      <c r="D20" s="158"/>
      <c r="E20" s="166"/>
    </row>
    <row r="21" spans="1:5" ht="15">
      <c r="A21" s="161" t="s">
        <v>102</v>
      </c>
      <c r="B21" s="158"/>
      <c r="C21" s="281">
        <v>-21616</v>
      </c>
      <c r="D21" s="283"/>
      <c r="E21" s="281">
        <v>-50513</v>
      </c>
    </row>
    <row r="22" spans="1:5" ht="15">
      <c r="A22" s="161" t="s">
        <v>153</v>
      </c>
      <c r="B22" s="158"/>
      <c r="C22" s="281">
        <v>33</v>
      </c>
      <c r="D22" s="283"/>
      <c r="E22" s="281">
        <v>15</v>
      </c>
    </row>
    <row r="23" spans="1:5" ht="15">
      <c r="A23" s="161" t="s">
        <v>103</v>
      </c>
      <c r="B23" s="158"/>
      <c r="C23" s="281">
        <v>-494</v>
      </c>
      <c r="D23" s="283"/>
      <c r="E23" s="281">
        <v>-1081</v>
      </c>
    </row>
    <row r="24" spans="1:5" ht="15">
      <c r="A24" s="161" t="s">
        <v>109</v>
      </c>
      <c r="B24" s="158"/>
      <c r="C24" s="281">
        <v>-956</v>
      </c>
      <c r="D24" s="283"/>
      <c r="E24" s="281">
        <v>-2668</v>
      </c>
    </row>
    <row r="25" spans="1:5" ht="15">
      <c r="A25" s="161" t="s">
        <v>107</v>
      </c>
      <c r="B25" s="158"/>
      <c r="C25" s="281">
        <v>1611</v>
      </c>
      <c r="D25" s="283"/>
      <c r="E25" s="281">
        <v>26</v>
      </c>
    </row>
    <row r="26" spans="1:5" ht="15">
      <c r="A26" s="161" t="s">
        <v>108</v>
      </c>
      <c r="B26" s="158"/>
      <c r="C26" s="281">
        <v>-10300</v>
      </c>
      <c r="D26" s="283"/>
      <c r="E26" s="281">
        <v>-5376</v>
      </c>
    </row>
    <row r="27" spans="1:5" ht="15">
      <c r="A27" s="161" t="s">
        <v>178</v>
      </c>
      <c r="B27" s="158"/>
      <c r="C27" s="281">
        <v>3225</v>
      </c>
      <c r="D27" s="283"/>
      <c r="E27" s="281">
        <v>179</v>
      </c>
    </row>
    <row r="28" spans="1:5" ht="15">
      <c r="A28" s="161" t="s">
        <v>154</v>
      </c>
      <c r="B28" s="158"/>
      <c r="C28" s="281">
        <v>109</v>
      </c>
      <c r="D28" s="283"/>
      <c r="E28" s="281">
        <v>0</v>
      </c>
    </row>
    <row r="29" spans="1:5" ht="25.5">
      <c r="A29" s="161" t="s">
        <v>106</v>
      </c>
      <c r="B29" s="158"/>
      <c r="C29" s="281">
        <v>5852</v>
      </c>
      <c r="D29" s="283"/>
      <c r="E29" s="281">
        <v>6806</v>
      </c>
    </row>
    <row r="30" spans="1:5" ht="15">
      <c r="A30" s="161" t="s">
        <v>104</v>
      </c>
      <c r="B30" s="158"/>
      <c r="C30" s="281">
        <v>-15892</v>
      </c>
      <c r="D30" s="283"/>
      <c r="E30" s="281">
        <v>-17416</v>
      </c>
    </row>
    <row r="31" spans="1:5" ht="15">
      <c r="A31" s="161" t="s">
        <v>142</v>
      </c>
      <c r="B31" s="158"/>
      <c r="C31" s="281">
        <v>21872</v>
      </c>
      <c r="D31" s="283"/>
      <c r="E31" s="281">
        <v>26691</v>
      </c>
    </row>
    <row r="32" spans="1:5" ht="15">
      <c r="A32" s="168" t="s">
        <v>105</v>
      </c>
      <c r="B32" s="158"/>
      <c r="C32" s="281">
        <v>-1215</v>
      </c>
      <c r="D32" s="283"/>
      <c r="E32" s="281">
        <v>-1123</v>
      </c>
    </row>
    <row r="33" spans="1:5" ht="15">
      <c r="A33" s="161" t="s">
        <v>143</v>
      </c>
      <c r="B33" s="158"/>
      <c r="C33" s="281">
        <v>1597</v>
      </c>
      <c r="D33" s="283"/>
      <c r="E33" s="281">
        <v>702</v>
      </c>
    </row>
    <row r="34" spans="1:5" ht="15.75" customHeight="1">
      <c r="A34" s="169" t="s">
        <v>111</v>
      </c>
      <c r="B34" s="158"/>
      <c r="C34" s="281">
        <f>2284</f>
        <v>2284</v>
      </c>
      <c r="D34" s="283"/>
      <c r="E34" s="281">
        <v>7640</v>
      </c>
    </row>
    <row r="35" spans="1:5" ht="15">
      <c r="A35" s="167" t="s">
        <v>114</v>
      </c>
      <c r="B35" s="158"/>
      <c r="C35" s="165">
        <f>SUM(C21:C34)</f>
        <v>-13890</v>
      </c>
      <c r="D35" s="158"/>
      <c r="E35" s="165">
        <f>SUM(E21:E34)</f>
        <v>-36118</v>
      </c>
    </row>
    <row r="36" spans="1:6" ht="4.5" customHeight="1">
      <c r="A36" s="161"/>
      <c r="B36" s="158"/>
      <c r="C36" s="166"/>
      <c r="D36" s="158"/>
      <c r="E36" s="166"/>
      <c r="F36" s="160" t="s">
        <v>1</v>
      </c>
    </row>
    <row r="37" spans="1:5" ht="15">
      <c r="A37" s="170" t="s">
        <v>115</v>
      </c>
      <c r="B37" s="158"/>
      <c r="C37" s="171"/>
      <c r="D37" s="158"/>
      <c r="E37" s="171"/>
    </row>
    <row r="38" spans="1:5" ht="15">
      <c r="A38" s="161" t="s">
        <v>144</v>
      </c>
      <c r="B38" s="158"/>
      <c r="C38" s="284">
        <v>0</v>
      </c>
      <c r="D38" s="283"/>
      <c r="E38" s="285">
        <v>29026</v>
      </c>
    </row>
    <row r="39" spans="1:5" ht="15">
      <c r="A39" s="161" t="s">
        <v>145</v>
      </c>
      <c r="B39" s="158"/>
      <c r="C39" s="284">
        <v>-53954</v>
      </c>
      <c r="D39" s="283"/>
      <c r="E39" s="285">
        <v>-28669</v>
      </c>
    </row>
    <row r="40" spans="1:5" ht="15">
      <c r="A40" s="161" t="s">
        <v>155</v>
      </c>
      <c r="B40" s="158"/>
      <c r="C40" s="281">
        <v>0</v>
      </c>
      <c r="D40" s="283"/>
      <c r="E40" s="281">
        <v>1607</v>
      </c>
    </row>
    <row r="41" spans="1:5" ht="15">
      <c r="A41" s="161" t="s">
        <v>179</v>
      </c>
      <c r="B41" s="158"/>
      <c r="C41" s="281">
        <v>0</v>
      </c>
      <c r="D41" s="283"/>
      <c r="E41" s="281">
        <v>-1277</v>
      </c>
    </row>
    <row r="42" spans="1:5" ht="15">
      <c r="A42" s="161" t="s">
        <v>116</v>
      </c>
      <c r="B42" s="158"/>
      <c r="C42" s="281">
        <v>4165</v>
      </c>
      <c r="D42" s="283"/>
      <c r="E42" s="285">
        <v>38798</v>
      </c>
    </row>
    <row r="43" spans="1:5" ht="15">
      <c r="A43" s="161" t="s">
        <v>180</v>
      </c>
      <c r="B43" s="158"/>
      <c r="C43" s="281">
        <v>-9297</v>
      </c>
      <c r="D43" s="283"/>
      <c r="E43" s="285">
        <v>0</v>
      </c>
    </row>
    <row r="44" spans="1:5" ht="15">
      <c r="A44" s="169" t="s">
        <v>156</v>
      </c>
      <c r="B44" s="158"/>
      <c r="C44" s="284">
        <v>3</v>
      </c>
      <c r="D44" s="283"/>
      <c r="E44" s="285">
        <v>0</v>
      </c>
    </row>
    <row r="45" spans="1:5" ht="15">
      <c r="A45" s="169" t="s">
        <v>76</v>
      </c>
      <c r="B45" s="158"/>
      <c r="C45" s="284">
        <v>-5952</v>
      </c>
      <c r="D45" s="283"/>
      <c r="E45" s="281">
        <v>-2120</v>
      </c>
    </row>
    <row r="46" spans="1:5" ht="15">
      <c r="A46" s="161" t="s">
        <v>118</v>
      </c>
      <c r="B46" s="158"/>
      <c r="C46" s="281">
        <v>-94</v>
      </c>
      <c r="D46" s="283"/>
      <c r="E46" s="281">
        <v>-495</v>
      </c>
    </row>
    <row r="47" spans="1:5" ht="15" customHeight="1">
      <c r="A47" s="172" t="s">
        <v>122</v>
      </c>
      <c r="B47" s="158"/>
      <c r="C47" s="281">
        <v>-2308</v>
      </c>
      <c r="D47" s="283"/>
      <c r="E47" s="281">
        <v>-1477</v>
      </c>
    </row>
    <row r="48" spans="1:5" ht="15">
      <c r="A48" s="161" t="s">
        <v>148</v>
      </c>
      <c r="B48" s="158"/>
      <c r="C48" s="281">
        <v>3787</v>
      </c>
      <c r="D48" s="283"/>
      <c r="E48" s="281">
        <v>0</v>
      </c>
    </row>
    <row r="49" spans="1:5" ht="15" customHeight="1">
      <c r="A49" s="172" t="s">
        <v>119</v>
      </c>
      <c r="B49" s="158"/>
      <c r="C49" s="281">
        <v>-8827</v>
      </c>
      <c r="D49" s="283"/>
      <c r="E49" s="281">
        <v>-8785</v>
      </c>
    </row>
    <row r="50" spans="1:5" s="163" customFormat="1" ht="15" customHeight="1">
      <c r="A50" s="173" t="s">
        <v>117</v>
      </c>
      <c r="B50" s="158"/>
      <c r="C50" s="165">
        <f>SUM(C38:C49)</f>
        <v>-72477</v>
      </c>
      <c r="D50" s="158"/>
      <c r="E50" s="165">
        <f>SUM(E38:E49)</f>
        <v>26608</v>
      </c>
    </row>
    <row r="51" spans="1:5" ht="4.5" customHeight="1">
      <c r="A51" s="172"/>
      <c r="B51" s="158"/>
      <c r="C51" s="174"/>
      <c r="D51" s="158"/>
      <c r="E51" s="174"/>
    </row>
    <row r="52" spans="1:5" ht="15" customHeight="1">
      <c r="A52" s="175" t="s">
        <v>181</v>
      </c>
      <c r="B52" s="158"/>
      <c r="C52" s="176">
        <f>C50+C35+C18</f>
        <v>5603</v>
      </c>
      <c r="D52" s="158"/>
      <c r="E52" s="176">
        <f>E50+E35+E18</f>
        <v>-15443</v>
      </c>
    </row>
    <row r="53" spans="1:5" ht="15" customHeight="1">
      <c r="A53" s="172"/>
      <c r="B53" s="158"/>
      <c r="C53" s="166"/>
      <c r="D53" s="158"/>
      <c r="E53" s="166"/>
    </row>
    <row r="54" spans="1:5" s="163" customFormat="1" ht="15" customHeight="1">
      <c r="A54" s="172" t="s">
        <v>123</v>
      </c>
      <c r="B54" s="158"/>
      <c r="C54" s="174">
        <v>2595</v>
      </c>
      <c r="D54" s="158"/>
      <c r="E54" s="174">
        <v>18038</v>
      </c>
    </row>
    <row r="55" spans="1:5" s="163" customFormat="1" ht="15" customHeight="1">
      <c r="A55" s="172"/>
      <c r="B55" s="158"/>
      <c r="C55" s="177"/>
      <c r="D55" s="158"/>
      <c r="E55" s="177"/>
    </row>
    <row r="56" spans="1:5" ht="15" customHeight="1" thickBot="1">
      <c r="A56" s="173" t="s">
        <v>182</v>
      </c>
      <c r="B56" s="158">
        <v>25</v>
      </c>
      <c r="C56" s="178">
        <f>C54+C52</f>
        <v>8198</v>
      </c>
      <c r="D56" s="158"/>
      <c r="E56" s="178">
        <f>E54+E52</f>
        <v>2595</v>
      </c>
    </row>
    <row r="57" spans="1:5" ht="15" customHeight="1" thickTop="1">
      <c r="A57" s="173"/>
      <c r="B57" s="158"/>
      <c r="C57" s="179"/>
      <c r="D57" s="158"/>
      <c r="E57" s="179"/>
    </row>
    <row r="58" spans="1:5" ht="15" customHeight="1">
      <c r="A58" s="180" t="str">
        <f>'IS'!A49</f>
        <v>The notes on pages 5 to 88 are an integral part of the present financial statement.</v>
      </c>
      <c r="B58" s="158"/>
      <c r="C58" s="181"/>
      <c r="D58" s="158"/>
      <c r="E58" s="159"/>
    </row>
    <row r="59" spans="1:5" ht="15" customHeight="1">
      <c r="A59" s="180"/>
      <c r="B59" s="158"/>
      <c r="C59" s="158"/>
      <c r="D59" s="158"/>
      <c r="E59" s="159"/>
    </row>
    <row r="60" spans="1:4" ht="15" customHeight="1">
      <c r="A60" s="182" t="s">
        <v>10</v>
      </c>
      <c r="B60" s="183"/>
      <c r="C60" s="183"/>
      <c r="D60" s="183"/>
    </row>
    <row r="61" spans="1:4" ht="15">
      <c r="A61" s="185" t="s">
        <v>7</v>
      </c>
      <c r="B61" s="183"/>
      <c r="C61" s="183"/>
      <c r="D61" s="183"/>
    </row>
    <row r="62" spans="1:4" ht="15">
      <c r="A62" s="186"/>
      <c r="B62" s="183"/>
      <c r="C62" s="183"/>
      <c r="D62" s="183"/>
    </row>
    <row r="63" spans="1:4" ht="15">
      <c r="A63" s="182" t="s">
        <v>11</v>
      </c>
      <c r="B63" s="183"/>
      <c r="C63" s="183"/>
      <c r="D63" s="183"/>
    </row>
    <row r="64" spans="1:4" ht="15">
      <c r="A64" s="185" t="s">
        <v>12</v>
      </c>
      <c r="B64" s="183"/>
      <c r="C64" s="183"/>
      <c r="D64" s="183"/>
    </row>
    <row r="65" spans="1:4" ht="15">
      <c r="A65" s="186"/>
      <c r="B65" s="183"/>
      <c r="C65" s="183"/>
      <c r="D65" s="183"/>
    </row>
    <row r="66" spans="1:4" ht="15">
      <c r="A66" s="187" t="s">
        <v>56</v>
      </c>
      <c r="B66" s="183"/>
      <c r="C66" s="183"/>
      <c r="D66" s="183"/>
    </row>
    <row r="67" spans="1:4" ht="15">
      <c r="A67" s="188" t="s">
        <v>57</v>
      </c>
      <c r="B67" s="183"/>
      <c r="C67" s="183"/>
      <c r="D67" s="183"/>
    </row>
    <row r="68" spans="1:4" ht="15">
      <c r="A68" s="189"/>
      <c r="B68" s="183"/>
      <c r="C68" s="183"/>
      <c r="D68" s="183"/>
    </row>
    <row r="69" spans="1:5" ht="15">
      <c r="A69" s="190"/>
      <c r="B69" s="191"/>
      <c r="C69" s="191"/>
      <c r="D69" s="191"/>
      <c r="E69" s="192"/>
    </row>
    <row r="70" ht="15">
      <c r="A70" s="193"/>
    </row>
    <row r="71" ht="15">
      <c r="A71" s="195"/>
    </row>
    <row r="72" ht="15">
      <c r="A72" s="196"/>
    </row>
    <row r="73" ht="15">
      <c r="A73" s="197"/>
    </row>
    <row r="74" ht="15">
      <c r="A74" s="198"/>
    </row>
    <row r="75" ht="15">
      <c r="A75" s="197"/>
    </row>
    <row r="76" ht="15">
      <c r="A76" s="199"/>
    </row>
    <row r="77" ht="15">
      <c r="A77" s="199"/>
    </row>
  </sheetData>
  <sheetProtection/>
  <printOptions/>
  <pageMargins left="0.8267716535433072" right="0.5118110236220472" top="0.5118110236220472" bottom="0.5118110236220472" header="0.2362204724409449" footer="0.2362204724409449"/>
  <pageSetup blackAndWhite="1" firstPageNumber="3" useFirstPageNumber="1" horizontalDpi="600" verticalDpi="600" orientation="portrait" paperSize="9" scale="80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SheetLayoutView="100" workbookViewId="0" topLeftCell="A34">
      <selection activeCell="A41" sqref="A41"/>
    </sheetView>
  </sheetViews>
  <sheetFormatPr defaultColWidth="11.421875" defaultRowHeight="12.75"/>
  <cols>
    <col min="1" max="1" width="54.7109375" style="257" customWidth="1"/>
    <col min="2" max="2" width="10.421875" style="4" bestFit="1" customWidth="1"/>
    <col min="3" max="3" width="12.28125" style="4" customWidth="1"/>
    <col min="4" max="4" width="0.2890625" style="4" customWidth="1"/>
    <col min="5" max="5" width="10.421875" style="4" customWidth="1"/>
    <col min="6" max="6" width="0.2890625" style="4" customWidth="1"/>
    <col min="7" max="7" width="15.28125" style="4" customWidth="1"/>
    <col min="8" max="8" width="0.2890625" style="4" customWidth="1"/>
    <col min="9" max="9" width="15.00390625" style="4" customWidth="1"/>
    <col min="10" max="10" width="0.2890625" style="4" customWidth="1"/>
    <col min="11" max="11" width="12.8515625" style="4" customWidth="1"/>
    <col min="12" max="12" width="0.2890625" style="4" customWidth="1"/>
    <col min="13" max="13" width="14.28125" style="4" customWidth="1"/>
    <col min="14" max="14" width="0.2890625" style="4" customWidth="1"/>
    <col min="15" max="15" width="14.421875" style="4" customWidth="1"/>
    <col min="16" max="16" width="0.42578125" style="4" customWidth="1"/>
    <col min="17" max="17" width="14.57421875" style="4" customWidth="1"/>
    <col min="18" max="16384" width="11.421875" style="4" customWidth="1"/>
  </cols>
  <sheetData>
    <row r="1" spans="1:17" ht="18" customHeight="1">
      <c r="A1" s="249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97" t="s">
        <v>183</v>
      </c>
      <c r="B2" s="297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spans="1:17" ht="18" customHeight="1">
      <c r="A3" s="215" t="str">
        <f>'IS'!A3</f>
        <v>for the year ended 31 December 2013</v>
      </c>
      <c r="B3" s="1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8.25" customHeight="1">
      <c r="A4" s="250"/>
      <c r="B4" s="1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6.75" customHeight="1">
      <c r="A5" s="297"/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</row>
    <row r="6" spans="1:17" s="77" customFormat="1" ht="15" customHeight="1">
      <c r="A6" s="300"/>
      <c r="B6" s="72"/>
      <c r="C6" s="299" t="s">
        <v>159</v>
      </c>
      <c r="D6" s="203"/>
      <c r="E6" s="294" t="s">
        <v>76</v>
      </c>
      <c r="F6" s="204"/>
      <c r="G6" s="294" t="s">
        <v>128</v>
      </c>
      <c r="H6" s="204"/>
      <c r="I6" s="294" t="s">
        <v>129</v>
      </c>
      <c r="J6" s="203"/>
      <c r="K6" s="294" t="s">
        <v>130</v>
      </c>
      <c r="L6" s="204"/>
      <c r="M6" s="294" t="s">
        <v>131</v>
      </c>
      <c r="N6" s="204"/>
      <c r="O6" s="294" t="s">
        <v>78</v>
      </c>
      <c r="P6" s="204"/>
      <c r="Q6" s="294" t="s">
        <v>132</v>
      </c>
    </row>
    <row r="7" spans="1:17" s="78" customFormat="1" ht="58.5" customHeight="1">
      <c r="A7" s="301"/>
      <c r="B7" s="205" t="s">
        <v>95</v>
      </c>
      <c r="C7" s="299"/>
      <c r="D7" s="206"/>
      <c r="E7" s="295"/>
      <c r="F7" s="129"/>
      <c r="G7" s="295"/>
      <c r="H7" s="129"/>
      <c r="I7" s="295"/>
      <c r="J7" s="206"/>
      <c r="K7" s="295"/>
      <c r="L7" s="129"/>
      <c r="M7" s="295"/>
      <c r="N7" s="129"/>
      <c r="O7" s="295"/>
      <c r="P7" s="129"/>
      <c r="Q7" s="295"/>
    </row>
    <row r="8" spans="1:17" s="81" customFormat="1" ht="15">
      <c r="A8" s="251"/>
      <c r="B8" s="79"/>
      <c r="C8" s="80" t="s">
        <v>0</v>
      </c>
      <c r="D8" s="80"/>
      <c r="E8" s="80" t="s">
        <v>0</v>
      </c>
      <c r="F8" s="80"/>
      <c r="G8" s="80" t="s">
        <v>0</v>
      </c>
      <c r="H8" s="80"/>
      <c r="I8" s="80" t="s">
        <v>0</v>
      </c>
      <c r="J8" s="80"/>
      <c r="K8" s="80" t="s">
        <v>0</v>
      </c>
      <c r="L8" s="80"/>
      <c r="M8" s="80" t="s">
        <v>0</v>
      </c>
      <c r="N8" s="80"/>
      <c r="O8" s="80" t="s">
        <v>0</v>
      </c>
      <c r="P8" s="80"/>
      <c r="Q8" s="80" t="s">
        <v>0</v>
      </c>
    </row>
    <row r="9" spans="1:17" s="84" customFormat="1" ht="15">
      <c r="A9" s="220"/>
      <c r="B9" s="82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3"/>
      <c r="P9" s="80"/>
      <c r="Q9" s="80"/>
    </row>
    <row r="10" spans="1:17" s="89" customFormat="1" ht="15">
      <c r="A10" s="85" t="s">
        <v>186</v>
      </c>
      <c r="B10" s="207"/>
      <c r="C10" s="86">
        <v>132000</v>
      </c>
      <c r="D10" s="87"/>
      <c r="E10" s="86">
        <v>-10036</v>
      </c>
      <c r="F10" s="88"/>
      <c r="G10" s="86">
        <v>21855</v>
      </c>
      <c r="H10" s="87" t="e">
        <f>#REF!+#REF!+#REF!+#REF!</f>
        <v>#REF!</v>
      </c>
      <c r="I10" s="86">
        <v>25360</v>
      </c>
      <c r="J10" s="87" t="e">
        <f>#REF!+#REF!+#REF!+#REF!</f>
        <v>#REF!</v>
      </c>
      <c r="K10" s="86">
        <v>2</v>
      </c>
      <c r="L10" s="87" t="e">
        <f>#REF!+#REF!+#REF!+#REF!</f>
        <v>#REF!</v>
      </c>
      <c r="M10" s="86">
        <v>110696</v>
      </c>
      <c r="N10" s="87"/>
      <c r="O10" s="86">
        <v>40791</v>
      </c>
      <c r="P10" s="87"/>
      <c r="Q10" s="86">
        <v>320668</v>
      </c>
    </row>
    <row r="11" spans="1:17" s="89" customFormat="1" ht="12" customHeight="1">
      <c r="A11" s="85"/>
      <c r="B11" s="5"/>
      <c r="C11" s="87"/>
      <c r="D11" s="87"/>
      <c r="E11" s="87"/>
      <c r="F11" s="88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1:17" s="89" customFormat="1" ht="15">
      <c r="A12" s="85" t="s">
        <v>184</v>
      </c>
      <c r="B12" s="5"/>
      <c r="C12" s="87"/>
      <c r="D12" s="87"/>
      <c r="E12" s="87"/>
      <c r="F12" s="88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s="89" customFormat="1" ht="12" customHeight="1">
      <c r="A13" s="93" t="s">
        <v>126</v>
      </c>
      <c r="B13" s="5"/>
      <c r="C13" s="86">
        <v>0</v>
      </c>
      <c r="D13" s="87"/>
      <c r="E13" s="86">
        <v>0</v>
      </c>
      <c r="F13" s="88"/>
      <c r="G13" s="86">
        <v>0</v>
      </c>
      <c r="H13" s="87"/>
      <c r="I13" s="86">
        <v>0</v>
      </c>
      <c r="J13" s="87"/>
      <c r="K13" s="86">
        <v>0</v>
      </c>
      <c r="L13" s="87"/>
      <c r="M13" s="86">
        <v>0</v>
      </c>
      <c r="N13" s="87"/>
      <c r="O13" s="259">
        <v>29</v>
      </c>
      <c r="P13" s="87"/>
      <c r="Q13" s="259">
        <f>O13</f>
        <v>29</v>
      </c>
    </row>
    <row r="14" spans="1:17" s="89" customFormat="1" ht="15">
      <c r="A14" s="85" t="s">
        <v>185</v>
      </c>
      <c r="B14" s="5"/>
      <c r="C14" s="86">
        <f>SUM(C10:C13)</f>
        <v>132000</v>
      </c>
      <c r="D14" s="87"/>
      <c r="E14" s="86">
        <f>SUM(E10:E13)</f>
        <v>-10036</v>
      </c>
      <c r="F14" s="88"/>
      <c r="G14" s="86">
        <f>SUM(G10:G13)</f>
        <v>21855</v>
      </c>
      <c r="H14" s="87"/>
      <c r="I14" s="86">
        <f>SUM(I10:I13)</f>
        <v>25360</v>
      </c>
      <c r="J14" s="87"/>
      <c r="K14" s="86">
        <f>SUM(K10:K13)</f>
        <v>2</v>
      </c>
      <c r="L14" s="87"/>
      <c r="M14" s="86">
        <f>SUM(M10:M13)</f>
        <v>110696</v>
      </c>
      <c r="N14" s="87"/>
      <c r="O14" s="86">
        <f>O10+O13</f>
        <v>40820</v>
      </c>
      <c r="P14" s="87"/>
      <c r="Q14" s="86">
        <f>Q10+Q13</f>
        <v>320697</v>
      </c>
    </row>
    <row r="15" spans="1:17" s="89" customFormat="1" ht="12" customHeight="1">
      <c r="A15" s="85"/>
      <c r="B15" s="5"/>
      <c r="C15" s="223"/>
      <c r="D15" s="223"/>
      <c r="E15" s="74"/>
      <c r="F15" s="73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97"/>
    </row>
    <row r="16" spans="1:17" s="89" customFormat="1" ht="17.25" customHeight="1">
      <c r="A16" s="62" t="s">
        <v>135</v>
      </c>
      <c r="B16" s="6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</row>
    <row r="17" spans="1:17" s="89" customFormat="1" ht="21.75" customHeight="1">
      <c r="A17" s="92" t="s">
        <v>76</v>
      </c>
      <c r="B17" s="5"/>
      <c r="C17" s="90">
        <v>0</v>
      </c>
      <c r="D17" s="90"/>
      <c r="E17" s="90">
        <v>-2120</v>
      </c>
      <c r="F17" s="90"/>
      <c r="G17" s="90">
        <v>0</v>
      </c>
      <c r="H17" s="90"/>
      <c r="I17" s="90">
        <v>0</v>
      </c>
      <c r="J17" s="90"/>
      <c r="K17" s="90">
        <v>0</v>
      </c>
      <c r="L17" s="90"/>
      <c r="M17" s="90">
        <v>0</v>
      </c>
      <c r="N17" s="90"/>
      <c r="O17" s="90">
        <v>0</v>
      </c>
      <c r="P17" s="90"/>
      <c r="Q17" s="91">
        <f>SUM(C17:P17)</f>
        <v>-2120</v>
      </c>
    </row>
    <row r="18" spans="1:17" s="89" customFormat="1" ht="15.75" customHeight="1">
      <c r="A18" s="93" t="s">
        <v>124</v>
      </c>
      <c r="B18" s="5"/>
      <c r="C18" s="35">
        <v>0</v>
      </c>
      <c r="D18" s="35"/>
      <c r="E18" s="35"/>
      <c r="F18" s="35"/>
      <c r="G18" s="35">
        <f>G19</f>
        <v>4079</v>
      </c>
      <c r="H18" s="35"/>
      <c r="I18" s="35">
        <v>0</v>
      </c>
      <c r="J18" s="35"/>
      <c r="K18" s="35">
        <v>0</v>
      </c>
      <c r="L18" s="35"/>
      <c r="M18" s="35">
        <f>M19</f>
        <v>27691</v>
      </c>
      <c r="N18" s="35"/>
      <c r="O18" s="35">
        <f>O19+O20</f>
        <v>-40791</v>
      </c>
      <c r="P18" s="35"/>
      <c r="Q18" s="260">
        <f>SUM(C18:O18)</f>
        <v>-9021</v>
      </c>
    </row>
    <row r="19" spans="1:17" s="89" customFormat="1" ht="15">
      <c r="A19" s="252" t="s">
        <v>125</v>
      </c>
      <c r="B19" s="94"/>
      <c r="C19" s="61">
        <v>0</v>
      </c>
      <c r="D19" s="61"/>
      <c r="E19" s="61">
        <v>0</v>
      </c>
      <c r="F19" s="61"/>
      <c r="G19" s="61">
        <v>4079</v>
      </c>
      <c r="H19" s="61"/>
      <c r="I19" s="61">
        <v>0</v>
      </c>
      <c r="J19" s="61"/>
      <c r="K19" s="61">
        <v>0</v>
      </c>
      <c r="L19" s="61"/>
      <c r="M19" s="61">
        <v>27691</v>
      </c>
      <c r="N19" s="61"/>
      <c r="O19" s="61">
        <f>-G19-M19</f>
        <v>-31770</v>
      </c>
      <c r="P19" s="61"/>
      <c r="Q19" s="61">
        <f>SUM(C19:O19)</f>
        <v>0</v>
      </c>
    </row>
    <row r="20" spans="1:17" s="89" customFormat="1" ht="15">
      <c r="A20" s="252" t="s">
        <v>134</v>
      </c>
      <c r="B20" s="94"/>
      <c r="C20" s="61">
        <v>0</v>
      </c>
      <c r="D20" s="61"/>
      <c r="E20" s="61">
        <v>0</v>
      </c>
      <c r="F20" s="61"/>
      <c r="G20" s="61">
        <v>0</v>
      </c>
      <c r="H20" s="61"/>
      <c r="I20" s="61">
        <v>0</v>
      </c>
      <c r="J20" s="61"/>
      <c r="K20" s="61">
        <v>0</v>
      </c>
      <c r="L20" s="61"/>
      <c r="M20" s="61">
        <v>0</v>
      </c>
      <c r="N20" s="61"/>
      <c r="O20" s="61">
        <v>-9021</v>
      </c>
      <c r="P20" s="61"/>
      <c r="Q20" s="261">
        <f>SUM(C20:O20)</f>
        <v>-9021</v>
      </c>
    </row>
    <row r="21" spans="1:17" s="89" customFormat="1" ht="15">
      <c r="A21" s="252"/>
      <c r="B21" s="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95"/>
    </row>
    <row r="22" spans="1:17" s="89" customFormat="1" ht="15">
      <c r="A22" s="253" t="s">
        <v>187</v>
      </c>
      <c r="B22" s="5"/>
      <c r="C22" s="262">
        <v>0</v>
      </c>
      <c r="D22" s="262"/>
      <c r="E22" s="262">
        <v>0</v>
      </c>
      <c r="F22" s="262"/>
      <c r="G22" s="262">
        <v>0</v>
      </c>
      <c r="H22" s="262"/>
      <c r="I22" s="260">
        <v>16</v>
      </c>
      <c r="J22" s="260"/>
      <c r="K22" s="260">
        <v>512</v>
      </c>
      <c r="L22" s="260"/>
      <c r="M22" s="260">
        <v>0</v>
      </c>
      <c r="N22" s="260"/>
      <c r="O22" s="263">
        <v>40885</v>
      </c>
      <c r="P22" s="260"/>
      <c r="Q22" s="264">
        <f>SUM(I22:P22)</f>
        <v>41413</v>
      </c>
    </row>
    <row r="23" spans="1:17" s="89" customFormat="1" ht="15">
      <c r="A23" s="252" t="s">
        <v>184</v>
      </c>
      <c r="B23" s="5"/>
      <c r="C23" s="265"/>
      <c r="D23" s="35"/>
      <c r="E23" s="265"/>
      <c r="F23" s="35"/>
      <c r="G23" s="265"/>
      <c r="H23" s="35"/>
      <c r="I23" s="265"/>
      <c r="J23" s="35"/>
      <c r="K23" s="265"/>
      <c r="L23" s="35"/>
      <c r="M23" s="265"/>
      <c r="N23" s="35"/>
      <c r="O23" s="266">
        <v>-137</v>
      </c>
      <c r="P23" s="35"/>
      <c r="Q23" s="267">
        <f>O23</f>
        <v>-137</v>
      </c>
    </row>
    <row r="24" spans="1:17" s="89" customFormat="1" ht="15">
      <c r="A24" s="93" t="s">
        <v>188</v>
      </c>
      <c r="B24" s="5"/>
      <c r="C24" s="35">
        <v>0</v>
      </c>
      <c r="D24" s="35"/>
      <c r="E24" s="35">
        <v>0</v>
      </c>
      <c r="F24" s="35"/>
      <c r="G24" s="35">
        <v>0</v>
      </c>
      <c r="H24" s="35"/>
      <c r="I24" s="35">
        <f>SUM(I22:I23)</f>
        <v>16</v>
      </c>
      <c r="J24" s="35"/>
      <c r="K24" s="35">
        <f>SUM(K22:K23)</f>
        <v>512</v>
      </c>
      <c r="L24" s="35"/>
      <c r="M24" s="35">
        <v>0</v>
      </c>
      <c r="N24" s="35"/>
      <c r="O24" s="35">
        <f>SUM(O22:O23)</f>
        <v>40748</v>
      </c>
      <c r="P24" s="35"/>
      <c r="Q24" s="260">
        <f>SUM(Q22:Q23)</f>
        <v>41276</v>
      </c>
    </row>
    <row r="25" spans="1:17" s="89" customFormat="1" ht="15">
      <c r="A25" s="252" t="s">
        <v>189</v>
      </c>
      <c r="B25" s="5"/>
      <c r="C25" s="268">
        <v>0</v>
      </c>
      <c r="D25" s="268"/>
      <c r="E25" s="268">
        <v>0</v>
      </c>
      <c r="F25" s="268"/>
      <c r="G25" s="268">
        <v>0</v>
      </c>
      <c r="H25" s="268"/>
      <c r="I25" s="268">
        <v>0</v>
      </c>
      <c r="J25" s="268"/>
      <c r="K25" s="268">
        <v>0</v>
      </c>
      <c r="L25" s="268"/>
      <c r="M25" s="268">
        <v>0</v>
      </c>
      <c r="N25" s="268"/>
      <c r="O25" s="268">
        <f>'[1]IS'!F29</f>
        <v>40885</v>
      </c>
      <c r="P25" s="268"/>
      <c r="Q25" s="268">
        <f>O25</f>
        <v>40885</v>
      </c>
    </row>
    <row r="26" spans="1:17" s="89" customFormat="1" ht="15">
      <c r="A26" s="252" t="s">
        <v>190</v>
      </c>
      <c r="B26" s="5"/>
      <c r="C26" s="268">
        <v>0</v>
      </c>
      <c r="D26" s="268"/>
      <c r="E26" s="268">
        <v>0</v>
      </c>
      <c r="F26" s="268"/>
      <c r="G26" s="268">
        <v>0</v>
      </c>
      <c r="H26" s="268"/>
      <c r="I26" s="268">
        <f>I24</f>
        <v>16</v>
      </c>
      <c r="J26" s="268"/>
      <c r="K26" s="268">
        <f>K24</f>
        <v>512</v>
      </c>
      <c r="L26" s="268"/>
      <c r="M26" s="268">
        <v>0</v>
      </c>
      <c r="N26" s="268"/>
      <c r="O26" s="268">
        <f>'[1]IS'!F35</f>
        <v>-108</v>
      </c>
      <c r="P26" s="268"/>
      <c r="Q26" s="268">
        <f>SUM(C26:O26)</f>
        <v>420</v>
      </c>
    </row>
    <row r="27" spans="1:17" s="89" customFormat="1" ht="15">
      <c r="A27" s="253"/>
      <c r="B27" s="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60"/>
    </row>
    <row r="28" spans="1:17" s="89" customFormat="1" ht="15">
      <c r="A28" s="253" t="s">
        <v>127</v>
      </c>
      <c r="B28" s="5"/>
      <c r="C28" s="265">
        <v>0</v>
      </c>
      <c r="D28" s="35"/>
      <c r="E28" s="265">
        <v>0</v>
      </c>
      <c r="F28" s="35"/>
      <c r="G28" s="265">
        <v>0</v>
      </c>
      <c r="H28" s="35"/>
      <c r="I28" s="265">
        <v>-283</v>
      </c>
      <c r="J28" s="35"/>
      <c r="K28" s="265">
        <v>0</v>
      </c>
      <c r="L28" s="35"/>
      <c r="M28" s="265">
        <v>0</v>
      </c>
      <c r="N28" s="35"/>
      <c r="O28" s="265">
        <f>-I28</f>
        <v>283</v>
      </c>
      <c r="P28" s="35"/>
      <c r="Q28" s="269">
        <f>SUM(C28:O28)</f>
        <v>0</v>
      </c>
    </row>
    <row r="29" spans="1:17" s="89" customFormat="1" ht="15">
      <c r="A29" s="253"/>
      <c r="B29" s="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260"/>
    </row>
    <row r="30" spans="1:17" s="89" customFormat="1" ht="15">
      <c r="A30" s="85" t="s">
        <v>191</v>
      </c>
      <c r="B30" s="207"/>
      <c r="C30" s="270">
        <v>132000</v>
      </c>
      <c r="D30" s="271"/>
      <c r="E30" s="270">
        <f>E14+E17</f>
        <v>-12156</v>
      </c>
      <c r="F30" s="270"/>
      <c r="G30" s="270">
        <f>G14+G18</f>
        <v>25934</v>
      </c>
      <c r="H30" s="270"/>
      <c r="I30" s="270">
        <f>I14+I22+I28</f>
        <v>25093</v>
      </c>
      <c r="J30" s="270"/>
      <c r="K30" s="270">
        <f>K14+K22</f>
        <v>514</v>
      </c>
      <c r="L30" s="270"/>
      <c r="M30" s="270">
        <f>M14+M18</f>
        <v>138387</v>
      </c>
      <c r="N30" s="270"/>
      <c r="O30" s="270">
        <f>O10+O18+O22+O28</f>
        <v>41168</v>
      </c>
      <c r="P30" s="270"/>
      <c r="Q30" s="270">
        <f>Q10+Q17+Q18+Q22</f>
        <v>350940</v>
      </c>
    </row>
    <row r="31" spans="1:17" s="89" customFormat="1" ht="15">
      <c r="A31" s="258" t="s">
        <v>184</v>
      </c>
      <c r="B31" s="207"/>
      <c r="C31" s="272">
        <v>0</v>
      </c>
      <c r="D31" s="273"/>
      <c r="E31" s="272">
        <v>0</v>
      </c>
      <c r="F31" s="273"/>
      <c r="G31" s="272">
        <v>0</v>
      </c>
      <c r="H31" s="273"/>
      <c r="I31" s="272">
        <v>0</v>
      </c>
      <c r="J31" s="273"/>
      <c r="K31" s="272">
        <v>0</v>
      </c>
      <c r="L31" s="273"/>
      <c r="M31" s="272">
        <v>0</v>
      </c>
      <c r="N31" s="273"/>
      <c r="O31" s="272">
        <f>O13+O23</f>
        <v>-108</v>
      </c>
      <c r="P31" s="273"/>
      <c r="Q31" s="274">
        <f>O31</f>
        <v>-108</v>
      </c>
    </row>
    <row r="32" spans="1:17" s="89" customFormat="1" ht="15.75" thickBot="1">
      <c r="A32" s="85" t="s">
        <v>192</v>
      </c>
      <c r="B32" s="207">
        <v>26</v>
      </c>
      <c r="C32" s="96">
        <f>SUM(C30:C31)</f>
        <v>132000</v>
      </c>
      <c r="D32" s="87"/>
      <c r="E32" s="96">
        <f>SUM(E30:E31)</f>
        <v>-12156</v>
      </c>
      <c r="F32" s="88"/>
      <c r="G32" s="96">
        <f>SUM(G30:G31)</f>
        <v>25934</v>
      </c>
      <c r="H32" s="87" t="e">
        <f>H10+H18+H24+H28</f>
        <v>#REF!</v>
      </c>
      <c r="I32" s="96">
        <f>SUM(I30:I31)</f>
        <v>25093</v>
      </c>
      <c r="J32" s="96"/>
      <c r="K32" s="96">
        <f>SUM(K30:K31)</f>
        <v>514</v>
      </c>
      <c r="L32" s="87"/>
      <c r="M32" s="96">
        <f>SUM(M30:M31)</f>
        <v>138387</v>
      </c>
      <c r="N32" s="87"/>
      <c r="O32" s="96">
        <f>SUM(O30:O31)</f>
        <v>41060</v>
      </c>
      <c r="P32" s="87"/>
      <c r="Q32" s="96">
        <f>SUM(Q30:Q31)</f>
        <v>350832</v>
      </c>
    </row>
    <row r="33" spans="1:17" s="89" customFormat="1" ht="15.75" thickTop="1">
      <c r="A33" s="85"/>
      <c r="B33" s="207"/>
      <c r="C33" s="223"/>
      <c r="D33" s="223"/>
      <c r="E33" s="74"/>
      <c r="F33" s="73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97"/>
    </row>
    <row r="34" spans="1:17" s="89" customFormat="1" ht="15" customHeight="1">
      <c r="A34" s="296" t="s">
        <v>146</v>
      </c>
      <c r="B34" s="296"/>
      <c r="C34" s="223"/>
      <c r="D34" s="223"/>
      <c r="E34" s="74"/>
      <c r="F34" s="73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97"/>
    </row>
    <row r="35" spans="1:17" s="89" customFormat="1" ht="15">
      <c r="A35" s="92" t="s">
        <v>76</v>
      </c>
      <c r="B35" s="5"/>
      <c r="C35" s="261">
        <v>0</v>
      </c>
      <c r="D35" s="223"/>
      <c r="E35" s="90">
        <v>-5949</v>
      </c>
      <c r="F35" s="73"/>
      <c r="G35" s="261">
        <v>0</v>
      </c>
      <c r="H35" s="261"/>
      <c r="I35" s="261">
        <v>0</v>
      </c>
      <c r="J35" s="261"/>
      <c r="K35" s="261">
        <v>0</v>
      </c>
      <c r="L35" s="261"/>
      <c r="M35" s="261">
        <v>0</v>
      </c>
      <c r="N35" s="261"/>
      <c r="O35" s="261">
        <v>0</v>
      </c>
      <c r="P35" s="70"/>
      <c r="Q35" s="97">
        <f>SUM(E35:P35)</f>
        <v>-5949</v>
      </c>
    </row>
    <row r="36" spans="1:17" s="89" customFormat="1" ht="15">
      <c r="A36" s="93" t="s">
        <v>124</v>
      </c>
      <c r="B36" s="5"/>
      <c r="C36" s="261">
        <v>0</v>
      </c>
      <c r="D36" s="223"/>
      <c r="E36" s="261">
        <v>0</v>
      </c>
      <c r="F36" s="90">
        <v>-5949</v>
      </c>
      <c r="G36" s="90">
        <f>G37</f>
        <v>4117</v>
      </c>
      <c r="H36" s="90">
        <v>-5949</v>
      </c>
      <c r="I36" s="261">
        <v>0</v>
      </c>
      <c r="J36" s="90">
        <v>-5949</v>
      </c>
      <c r="K36" s="261">
        <v>0</v>
      </c>
      <c r="L36" s="90">
        <v>-5949</v>
      </c>
      <c r="M36" s="90">
        <f>M37</f>
        <v>28121</v>
      </c>
      <c r="N36" s="90">
        <v>-5949</v>
      </c>
      <c r="O36" s="90">
        <f>O37+O38</f>
        <v>-41169</v>
      </c>
      <c r="P36" s="90"/>
      <c r="Q36" s="90">
        <f>G36+M36+O36</f>
        <v>-8931</v>
      </c>
    </row>
    <row r="37" spans="1:17" s="89" customFormat="1" ht="15">
      <c r="A37" s="252" t="s">
        <v>125</v>
      </c>
      <c r="B37" s="94"/>
      <c r="C37" s="261">
        <v>0</v>
      </c>
      <c r="D37" s="223"/>
      <c r="E37" s="261">
        <v>0</v>
      </c>
      <c r="F37" s="90">
        <v>-5949</v>
      </c>
      <c r="G37" s="275">
        <v>4117</v>
      </c>
      <c r="H37" s="90">
        <v>-5949</v>
      </c>
      <c r="I37" s="261">
        <v>0</v>
      </c>
      <c r="J37" s="90">
        <v>-5949</v>
      </c>
      <c r="K37" s="261">
        <v>0</v>
      </c>
      <c r="L37" s="90"/>
      <c r="M37" s="275">
        <v>28121</v>
      </c>
      <c r="N37" s="90"/>
      <c r="O37" s="275">
        <f>-G37-M37</f>
        <v>-32238</v>
      </c>
      <c r="P37" s="90"/>
      <c r="Q37" s="90">
        <f>G37+M37+O37</f>
        <v>0</v>
      </c>
    </row>
    <row r="38" spans="1:17" s="89" customFormat="1" ht="15">
      <c r="A38" s="252" t="s">
        <v>134</v>
      </c>
      <c r="B38" s="94"/>
      <c r="C38" s="261">
        <v>0</v>
      </c>
      <c r="D38" s="223"/>
      <c r="E38" s="261">
        <v>0</v>
      </c>
      <c r="F38" s="90">
        <v>-5949</v>
      </c>
      <c r="G38" s="261">
        <v>0</v>
      </c>
      <c r="H38" s="90">
        <v>-5949</v>
      </c>
      <c r="I38" s="261">
        <v>0</v>
      </c>
      <c r="J38" s="90">
        <v>-5949</v>
      </c>
      <c r="K38" s="261">
        <v>0</v>
      </c>
      <c r="L38" s="90"/>
      <c r="M38" s="261">
        <v>0</v>
      </c>
      <c r="N38" s="90"/>
      <c r="O38" s="275">
        <v>-8931</v>
      </c>
      <c r="P38" s="90"/>
      <c r="Q38" s="90">
        <f>O38</f>
        <v>-8931</v>
      </c>
    </row>
    <row r="39" spans="1:17" s="89" customFormat="1" ht="9" customHeight="1">
      <c r="A39" s="252"/>
      <c r="B39" s="5"/>
      <c r="C39" s="223"/>
      <c r="D39" s="223"/>
      <c r="E39" s="90"/>
      <c r="F39" s="90">
        <v>-5949</v>
      </c>
      <c r="G39" s="90"/>
      <c r="H39" s="90">
        <v>-5949</v>
      </c>
      <c r="I39" s="90"/>
      <c r="J39" s="90">
        <v>-5949</v>
      </c>
      <c r="K39" s="90"/>
      <c r="L39" s="90"/>
      <c r="M39" s="90"/>
      <c r="N39" s="90"/>
      <c r="O39" s="90"/>
      <c r="P39" s="90"/>
      <c r="Q39" s="90"/>
    </row>
    <row r="40" spans="1:17" s="89" customFormat="1" ht="15">
      <c r="A40" s="253" t="s">
        <v>193</v>
      </c>
      <c r="B40" s="5"/>
      <c r="C40" s="261">
        <v>0</v>
      </c>
      <c r="D40" s="223"/>
      <c r="E40" s="261">
        <v>0</v>
      </c>
      <c r="F40" s="90">
        <v>-5949</v>
      </c>
      <c r="G40" s="261">
        <v>0</v>
      </c>
      <c r="H40" s="90">
        <v>-5949</v>
      </c>
      <c r="I40" s="90">
        <f>'[1]IS'!D34+'[1]IS'!D36</f>
        <v>-318</v>
      </c>
      <c r="J40" s="90">
        <v>-5949</v>
      </c>
      <c r="K40" s="90">
        <f>'[1]IS'!D39</f>
        <v>470</v>
      </c>
      <c r="L40" s="90"/>
      <c r="M40" s="261">
        <v>0</v>
      </c>
      <c r="N40" s="90"/>
      <c r="O40" s="90">
        <f>'[1]IS'!D29+'[1]IS'!D35</f>
        <v>33524</v>
      </c>
      <c r="P40" s="90"/>
      <c r="Q40" s="260">
        <f>I40+K40+O40</f>
        <v>33676</v>
      </c>
    </row>
    <row r="41" spans="1:17" s="89" customFormat="1" ht="15">
      <c r="A41" s="252" t="s">
        <v>189</v>
      </c>
      <c r="B41" s="5"/>
      <c r="C41" s="268">
        <v>0</v>
      </c>
      <c r="D41" s="276"/>
      <c r="E41" s="268">
        <v>0</v>
      </c>
      <c r="F41" s="277">
        <v>-5949</v>
      </c>
      <c r="G41" s="268">
        <v>0</v>
      </c>
      <c r="H41" s="277">
        <v>-5949</v>
      </c>
      <c r="I41" s="277">
        <v>0</v>
      </c>
      <c r="J41" s="277">
        <v>-5949</v>
      </c>
      <c r="K41" s="277">
        <v>0</v>
      </c>
      <c r="L41" s="277"/>
      <c r="M41" s="277">
        <v>0</v>
      </c>
      <c r="N41" s="277"/>
      <c r="O41" s="277">
        <f>'[1]IS'!D29</f>
        <v>33604</v>
      </c>
      <c r="P41" s="277"/>
      <c r="Q41" s="277">
        <f>O41</f>
        <v>33604</v>
      </c>
    </row>
    <row r="42" spans="1:17" s="89" customFormat="1" ht="15">
      <c r="A42" s="252" t="s">
        <v>190</v>
      </c>
      <c r="B42" s="5"/>
      <c r="C42" s="268">
        <v>0</v>
      </c>
      <c r="D42" s="276"/>
      <c r="E42" s="268">
        <v>0</v>
      </c>
      <c r="F42" s="277"/>
      <c r="G42" s="268">
        <v>0</v>
      </c>
      <c r="H42" s="277"/>
      <c r="I42" s="277">
        <f>'[1]IS'!D34+'[1]IS'!D36</f>
        <v>-318</v>
      </c>
      <c r="J42" s="277"/>
      <c r="K42" s="277">
        <f>'[1]IS'!D39</f>
        <v>470</v>
      </c>
      <c r="L42" s="277"/>
      <c r="M42" s="277">
        <v>0</v>
      </c>
      <c r="N42" s="277"/>
      <c r="O42" s="277">
        <f>'[1]IS'!D35</f>
        <v>-80</v>
      </c>
      <c r="P42" s="277"/>
      <c r="Q42" s="277">
        <f>SUM(C42:O42)</f>
        <v>72</v>
      </c>
    </row>
    <row r="43" spans="1:17" s="89" customFormat="1" ht="16.5" customHeight="1">
      <c r="A43" s="253"/>
      <c r="B43" s="5"/>
      <c r="C43" s="223"/>
      <c r="D43" s="223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1:17" s="70" customFormat="1" ht="15">
      <c r="A44" s="253" t="s">
        <v>127</v>
      </c>
      <c r="B44" s="5"/>
      <c r="C44" s="261">
        <v>0</v>
      </c>
      <c r="D44" s="223"/>
      <c r="E44" s="261">
        <v>0</v>
      </c>
      <c r="F44" s="90">
        <v>-5949</v>
      </c>
      <c r="G44" s="261">
        <v>0</v>
      </c>
      <c r="H44" s="90">
        <v>-5949</v>
      </c>
      <c r="I44" s="90">
        <v>-366</v>
      </c>
      <c r="J44" s="90">
        <v>-5949</v>
      </c>
      <c r="K44" s="261">
        <v>0</v>
      </c>
      <c r="L44" s="90"/>
      <c r="M44" s="261">
        <v>0</v>
      </c>
      <c r="N44" s="90"/>
      <c r="O44" s="90">
        <f>-I44</f>
        <v>366</v>
      </c>
      <c r="P44" s="90"/>
      <c r="Q44" s="90">
        <f>I44+O44</f>
        <v>0</v>
      </c>
    </row>
    <row r="45" spans="1:17" s="70" customFormat="1" ht="15">
      <c r="A45" s="253"/>
      <c r="B45" s="5"/>
      <c r="C45" s="223"/>
      <c r="D45" s="223"/>
      <c r="E45" s="74"/>
      <c r="F45" s="73"/>
      <c r="Q45" s="97"/>
    </row>
    <row r="46" spans="1:17" s="70" customFormat="1" ht="15.75" thickBot="1">
      <c r="A46" s="85" t="s">
        <v>194</v>
      </c>
      <c r="B46" s="207">
        <v>26</v>
      </c>
      <c r="C46" s="278">
        <f>SUM(C32:C45)</f>
        <v>132000</v>
      </c>
      <c r="D46" s="223"/>
      <c r="E46" s="278">
        <f>SUM(E32:E45)</f>
        <v>-18105</v>
      </c>
      <c r="F46" s="73"/>
      <c r="G46" s="279">
        <f>G32+G36</f>
        <v>30051</v>
      </c>
      <c r="H46" s="280"/>
      <c r="I46" s="279">
        <f>I32+I40+I44</f>
        <v>24409</v>
      </c>
      <c r="J46" s="280"/>
      <c r="K46" s="279">
        <f>K32+K40</f>
        <v>984</v>
      </c>
      <c r="L46" s="280"/>
      <c r="M46" s="279">
        <f>M32+M36</f>
        <v>166508</v>
      </c>
      <c r="N46" s="280"/>
      <c r="O46" s="279">
        <f>O32+O36+O40+O44</f>
        <v>33781</v>
      </c>
      <c r="P46" s="280"/>
      <c r="Q46" s="279">
        <f>Q32+Q35+Q36+Q40+Q44</f>
        <v>369628</v>
      </c>
    </row>
    <row r="47" spans="1:17" s="70" customFormat="1" ht="15.75" thickTop="1">
      <c r="A47" s="85"/>
      <c r="B47" s="207"/>
      <c r="C47" s="87"/>
      <c r="D47" s="87"/>
      <c r="E47" s="87"/>
      <c r="F47" s="88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s="70" customFormat="1" ht="5.25" customHeight="1">
      <c r="A48" s="220"/>
      <c r="B48" s="74"/>
      <c r="C48" s="74"/>
      <c r="D48" s="74"/>
      <c r="E48" s="74"/>
      <c r="F48" s="73"/>
      <c r="Q48" s="97"/>
    </row>
    <row r="49" spans="1:17" s="70" customFormat="1" ht="15">
      <c r="A49" s="85"/>
      <c r="B49" s="207"/>
      <c r="C49" s="87"/>
      <c r="D49" s="87"/>
      <c r="E49" s="87"/>
      <c r="F49" s="88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2" s="5" customFormat="1" ht="30">
      <c r="A50" s="219" t="str">
        <f>'IS'!A49</f>
        <v>The notes on pages 5 to 88 are an integral part of the present financial statement.</v>
      </c>
      <c r="B50" s="208"/>
    </row>
    <row r="51" spans="1:2" s="5" customFormat="1" ht="15">
      <c r="A51" s="219"/>
      <c r="B51" s="208"/>
    </row>
    <row r="52" spans="1:2" ht="15">
      <c r="A52" s="7" t="s">
        <v>10</v>
      </c>
      <c r="B52" s="209"/>
    </row>
    <row r="53" spans="1:2" ht="15">
      <c r="A53" s="34" t="s">
        <v>7</v>
      </c>
      <c r="B53" s="209"/>
    </row>
    <row r="54" spans="1:2" ht="15">
      <c r="A54" s="220"/>
      <c r="B54" s="209"/>
    </row>
    <row r="55" spans="1:2" ht="15">
      <c r="A55" s="7" t="s">
        <v>11</v>
      </c>
      <c r="B55" s="209"/>
    </row>
    <row r="56" spans="1:2" ht="15">
      <c r="A56" s="34" t="s">
        <v>12</v>
      </c>
      <c r="B56" s="209"/>
    </row>
    <row r="57" spans="1:2" ht="15">
      <c r="A57" s="220"/>
      <c r="B57" s="209"/>
    </row>
    <row r="58" spans="1:2" ht="15">
      <c r="A58" s="221" t="s">
        <v>56</v>
      </c>
      <c r="B58" s="208"/>
    </row>
    <row r="59" spans="1:2" ht="15">
      <c r="A59" s="222" t="s">
        <v>57</v>
      </c>
      <c r="B59" s="20"/>
    </row>
    <row r="60" spans="1:2" ht="15">
      <c r="A60" s="254"/>
      <c r="B60" s="3"/>
    </row>
    <row r="61" spans="1:2" ht="15">
      <c r="A61" s="255"/>
      <c r="B61" s="2"/>
    </row>
    <row r="70" spans="1:2" ht="15">
      <c r="A70" s="256"/>
      <c r="B70" s="21"/>
    </row>
  </sheetData>
  <sheetProtection/>
  <mergeCells count="12">
    <mergeCell ref="O6:O7"/>
    <mergeCell ref="A6:A7"/>
    <mergeCell ref="G6:G7"/>
    <mergeCell ref="I6:I7"/>
    <mergeCell ref="K6:K7"/>
    <mergeCell ref="A34:B34"/>
    <mergeCell ref="A2:Q2"/>
    <mergeCell ref="A5:Q5"/>
    <mergeCell ref="Q6:Q7"/>
    <mergeCell ref="C6:C7"/>
    <mergeCell ref="E6:E7"/>
    <mergeCell ref="M6:M7"/>
  </mergeCells>
  <printOptions/>
  <pageMargins left="0.5905511811023623" right="0.15748031496062992" top="0.3937007874015748" bottom="0.3937007874015748" header="0.5511811023622047" footer="0.5118110236220472"/>
  <pageSetup blackAndWhite="1" firstPageNumber="4" useFirstPageNumber="1" horizontalDpi="300" verticalDpi="300" orientation="landscape" paperSize="9" scale="7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Alex</cp:lastModifiedBy>
  <cp:lastPrinted>2014-01-30T12:11:01Z</cp:lastPrinted>
  <dcterms:created xsi:type="dcterms:W3CDTF">2003-02-07T14:36:34Z</dcterms:created>
  <dcterms:modified xsi:type="dcterms:W3CDTF">2014-01-30T12:13:24Z</dcterms:modified>
  <cp:category/>
  <cp:version/>
  <cp:contentType/>
  <cp:contentStatus/>
</cp:coreProperties>
</file>