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20" activeTab="1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</externalReferences>
  <definedNames>
    <definedName name="AS2DocOpenMode" hidden="1">"AS2DocumentEdit"</definedName>
    <definedName name="_xlnm.Print_Area" localSheetId="3">'CFS'!$A$1:$E$61</definedName>
    <definedName name="_xlnm.Print_Area" localSheetId="1">'IS'!$A$1:$G$53</definedName>
    <definedName name="_xlnm.Print_Titles" localSheetId="1">'IS'!$1:$2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'CFS'!$70:$65536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'CFS'!$A$1:$E$41</definedName>
    <definedName name="Z_2BD2C2C3_AF9C_11D6_9CEF_00D009775214_.wvu.Rows" localSheetId="3" hidden="1">'CFS'!$68:$65536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'CFS'!$70:$65536,'CFS'!$50:$51</definedName>
    <definedName name="Z_92AC9888_5B7E_11D6_9CEE_00D009757B57_.wvu.Cols" localSheetId="3" hidden="1">'CFS'!$F:$G</definedName>
    <definedName name="Z_9656BBF7_C4A3_41EC_B0C6_A21B380E3C2F_.wvu.Cols" localSheetId="3" hidden="1">'CFS'!$F:$G</definedName>
    <definedName name="Z_9656BBF7_C4A3_41EC_B0C6_A21B380E3C2F_.wvu.Cols" localSheetId="4" hidden="1">'EQS'!#REF!</definedName>
    <definedName name="Z_9656BBF7_C4A3_41EC_B0C6_A21B380E3C2F_.wvu.PrintArea" localSheetId="4" hidden="1">'EQS'!$A$1:$O$46</definedName>
    <definedName name="Z_9656BBF7_C4A3_41EC_B0C6_A21B380E3C2F_.wvu.Rows" localSheetId="3" hidden="1">'CFS'!$70:$65536,'CFS'!$50:$51</definedName>
  </definedNames>
  <calcPr fullCalcOnLoad="1"/>
</workbook>
</file>

<file path=xl/sharedStrings.xml><?xml version="1.0" encoding="utf-8"?>
<sst xmlns="http://schemas.openxmlformats.org/spreadsheetml/2006/main" count="229" uniqueCount="174">
  <si>
    <t>BGN'000</t>
  </si>
  <si>
    <t xml:space="preserve"> </t>
  </si>
  <si>
    <t>2010   BGN'000</t>
  </si>
  <si>
    <t>2011   BGN'000</t>
  </si>
  <si>
    <t>8,9</t>
  </si>
  <si>
    <t>14,15</t>
  </si>
  <si>
    <t>BGN</t>
  </si>
  <si>
    <t>SOPHARMA AD</t>
  </si>
  <si>
    <t>Company Name:</t>
  </si>
  <si>
    <t>Board of Directors:</t>
  </si>
  <si>
    <t xml:space="preserve">Ognian Donev - chairman </t>
  </si>
  <si>
    <t>Vesela Stoeva - vice-chairman</t>
  </si>
  <si>
    <t>Alexandar Todorov - independent member</t>
  </si>
  <si>
    <t>Unipharm AD, represented by Ognian Palaveev - member</t>
  </si>
  <si>
    <t>Andrey Breshkov - independent member</t>
  </si>
  <si>
    <t>Executive Director</t>
  </si>
  <si>
    <t>Ognian Donev D.Sc.</t>
  </si>
  <si>
    <t>Financial Director</t>
  </si>
  <si>
    <t>Boris Borisov</t>
  </si>
  <si>
    <t>Chief Accountant</t>
  </si>
  <si>
    <t>Iordanka Petkova</t>
  </si>
  <si>
    <t>Registered Office</t>
  </si>
  <si>
    <t>Sofia</t>
  </si>
  <si>
    <t>16, Iliensko Shosse Str.</t>
  </si>
  <si>
    <t>Legal advisers:</t>
  </si>
  <si>
    <t>Galina Angelova</t>
  </si>
  <si>
    <t>Adriana Baleva</t>
  </si>
  <si>
    <t>Venelin Gachev</t>
  </si>
  <si>
    <t>Ventsislav Stoev</t>
  </si>
  <si>
    <t>Lubimka Georgieva</t>
  </si>
  <si>
    <t>Stefan Iovkov</t>
  </si>
  <si>
    <t>Auditors</t>
  </si>
  <si>
    <t>AFA LTD</t>
  </si>
  <si>
    <t>:</t>
  </si>
  <si>
    <t>Reiffeisen Bank (Bulgaria) EAD</t>
  </si>
  <si>
    <t>DSK Bank EAD</t>
  </si>
  <si>
    <t>Eurobank and EGG Bulgaria AD</t>
  </si>
  <si>
    <t>Pireos Bank AD</t>
  </si>
  <si>
    <t>Unicredit Bulbank AD</t>
  </si>
  <si>
    <t>BNP Pariba Bulgaria EAD</t>
  </si>
  <si>
    <t>CCB AD</t>
  </si>
  <si>
    <t>MKB Unionbank</t>
  </si>
  <si>
    <t>Servicing Banks</t>
  </si>
  <si>
    <t>INTERIM STATEMENT OF COMPREHENSIVE INCOME</t>
  </si>
  <si>
    <t>for the period January - December 2011</t>
  </si>
  <si>
    <t>Attachments</t>
  </si>
  <si>
    <t>Executive Director:</t>
  </si>
  <si>
    <t>Ognian Donev, D.Sc.</t>
  </si>
  <si>
    <t>Financial director:</t>
  </si>
  <si>
    <t>Chief Accountant (Prepared by):</t>
  </si>
  <si>
    <t>TOTAL COMPREHENSIVE INCOME FOR THE PERIOD</t>
  </si>
  <si>
    <t>Profit before tax</t>
  </si>
  <si>
    <t>Profit tax</t>
  </si>
  <si>
    <t>Net profit</t>
  </si>
  <si>
    <t>Other components of the total income:</t>
  </si>
  <si>
    <t>Changes in the fair value of financial assets available and for sale</t>
  </si>
  <si>
    <t>Profit / (loss) of revaluation of property, plant and equipment</t>
  </si>
  <si>
    <t>Income tax related to the components of the comprehensive income</t>
  </si>
  <si>
    <t>Other comprehensive income for the period net of tax</t>
  </si>
  <si>
    <t>Financial income</t>
  </si>
  <si>
    <t>Financial expenses</t>
  </si>
  <si>
    <t>Financial income/(expenses) net</t>
  </si>
  <si>
    <t>Depreciation of non-current assets</t>
  </si>
  <si>
    <t>Emoloyees</t>
  </si>
  <si>
    <t>Amortization</t>
  </si>
  <si>
    <t xml:space="preserve">Other operating expenses </t>
  </si>
  <si>
    <t>Operating profit</t>
  </si>
  <si>
    <t>Sales revenues</t>
  </si>
  <si>
    <t>Other operating revenue/(loss)</t>
  </si>
  <si>
    <t>Change of available stock of finished goods and work in progress</t>
  </si>
  <si>
    <t>Materials</t>
  </si>
  <si>
    <t>External services</t>
  </si>
  <si>
    <t xml:space="preserve">Profit per share   </t>
  </si>
  <si>
    <t>Shareholder capital</t>
  </si>
  <si>
    <t>Bought back own shares</t>
  </si>
  <si>
    <t>Statutory reserve</t>
  </si>
  <si>
    <t>Revaluation reserve "plant, machine and equipment"</t>
  </si>
  <si>
    <t>TOTAL LIABILITIES</t>
  </si>
  <si>
    <t>TOTAL NET ASSET VALUE AND LIABILITIES</t>
  </si>
  <si>
    <t>Current liabilities</t>
  </si>
  <si>
    <t>Short-term bank loans</t>
  </si>
  <si>
    <t>Short-term part of long-term bank loans</t>
  </si>
  <si>
    <t>Commercial payables</t>
  </si>
  <si>
    <t>Payables to related parties</t>
  </si>
  <si>
    <t>Tax payables</t>
  </si>
  <si>
    <t>Payables to employees and social insurance</t>
  </si>
  <si>
    <t>Other current payables</t>
  </si>
  <si>
    <t>LIABILITIES</t>
  </si>
  <si>
    <t>Non-current liabilities</t>
  </si>
  <si>
    <t>Long-term bank loans</t>
  </si>
  <si>
    <t>Deferred taxes</t>
  </si>
  <si>
    <t>Payables to employees on retirement</t>
  </si>
  <si>
    <t>Financial leasing liabilities</t>
  </si>
  <si>
    <t>Shareholders equity</t>
  </si>
  <si>
    <t>Bought back shares</t>
  </si>
  <si>
    <t>Undistributed profit</t>
  </si>
  <si>
    <t>TOTAL ASSETS</t>
  </si>
  <si>
    <t>LIABILITIES AND OWNERS EQUITY</t>
  </si>
  <si>
    <t>OWNERS EQUITY</t>
  </si>
  <si>
    <t>ASSETS</t>
  </si>
  <si>
    <t>Non-current assets</t>
  </si>
  <si>
    <t>Property, plant and equipment</t>
  </si>
  <si>
    <t>Intangible assets</t>
  </si>
  <si>
    <t>Investment properties</t>
  </si>
  <si>
    <t>Investments in subsidiaries</t>
  </si>
  <si>
    <t>Available/for sale investments</t>
  </si>
  <si>
    <t>Loans to related parties</t>
  </si>
  <si>
    <t>Current assets</t>
  </si>
  <si>
    <t>Inventory</t>
  </si>
  <si>
    <t>Receivables from related persons</t>
  </si>
  <si>
    <t>Commercial receivables</t>
  </si>
  <si>
    <t>Other receivables and prepayments</t>
  </si>
  <si>
    <t>Cash and cash equivalents</t>
  </si>
  <si>
    <t>Operating cash flows</t>
  </si>
  <si>
    <t>Sales proceeds</t>
  </si>
  <si>
    <t>Payables to suppliers</t>
  </si>
  <si>
    <t>Payments for wages and social insurance</t>
  </si>
  <si>
    <t>Paid taxes (profit tax excluded)</t>
  </si>
  <si>
    <t>Refunded taxes (profit tax excluded)</t>
  </si>
  <si>
    <t>Paid profit taxes</t>
  </si>
  <si>
    <t>Paid interest and bank fees on credits for turnover means</t>
  </si>
  <si>
    <t>Exchange rate differences, net</t>
  </si>
  <si>
    <t>Other proceeds/(payments), net</t>
  </si>
  <si>
    <t>Net cash flows from/(used in) operating activities</t>
  </si>
  <si>
    <t>Cash flows from investments</t>
  </si>
  <si>
    <t>Purchase of property, plant and equipment</t>
  </si>
  <si>
    <t>Proceeds from sale of property, plant and equipment</t>
  </si>
  <si>
    <t>Purchase of intangible assets</t>
  </si>
  <si>
    <t>Purchase of investments available and for sale</t>
  </si>
  <si>
    <t>Proceeds from sale of investments available and fore sale</t>
  </si>
  <si>
    <t>Purchase of shares in subcidiaries</t>
  </si>
  <si>
    <t>Proceeds for sale of shares in daughter companes</t>
  </si>
  <si>
    <t>Loans granted to related parties</t>
  </si>
  <si>
    <t>Refunded loans by related parties</t>
  </si>
  <si>
    <t>Loans granted to thrid parties</t>
  </si>
  <si>
    <t>Refunded loans by third parties</t>
  </si>
  <si>
    <t>Interest received from granted loans</t>
  </si>
  <si>
    <t>Net cash flows used in investment activities</t>
  </si>
  <si>
    <t>Financial cash flows</t>
  </si>
  <si>
    <t>Proceeds from short-term bank loans</t>
  </si>
  <si>
    <t>Financial Leasing payments</t>
  </si>
  <si>
    <t>Net financial cash flows</t>
  </si>
  <si>
    <t>Paid dividends</t>
  </si>
  <si>
    <t>Paid interest and charges on loans intended for investment</t>
  </si>
  <si>
    <t>Proceeds from long-term bank loans</t>
  </si>
  <si>
    <t>Proceeds from dividends</t>
  </si>
  <si>
    <t>Net increase of cash available and money equivalents</t>
  </si>
  <si>
    <t>Cash available and money equivalents as at 1 January</t>
  </si>
  <si>
    <t>Cash available and money equivalents as at December 31</t>
  </si>
  <si>
    <t>Total owners equity</t>
  </si>
  <si>
    <t>Balance as at January 1, 2009</t>
  </si>
  <si>
    <t xml:space="preserve">Changes in owners equity in 2009
</t>
  </si>
  <si>
    <t>Distribution of profit for:</t>
  </si>
  <si>
    <t xml:space="preserve"> *reserves</t>
  </si>
  <si>
    <t>Total comprehensive income for the period</t>
  </si>
  <si>
    <t>Transfer to undistributed profit</t>
  </si>
  <si>
    <t>Balance as at 31 December 2009</t>
  </si>
  <si>
    <t>Changes in owners equity in 2010</t>
  </si>
  <si>
    <t xml:space="preserve">Destribution of profit for:               </t>
  </si>
  <si>
    <t xml:space="preserve"> * reserves</t>
  </si>
  <si>
    <t>Additional reserves</t>
  </si>
  <si>
    <t>Balance as at 31 December 2010</t>
  </si>
  <si>
    <t>Changes in owners equity in 2011</t>
  </si>
  <si>
    <t xml:space="preserve"> *dividend</t>
  </si>
  <si>
    <t>Balance as at 31 December 2011</t>
  </si>
  <si>
    <t>Financial assets available and for sale reserves</t>
  </si>
  <si>
    <t xml:space="preserve">Attachments on pages 5 to 79 are an integral part of this report. </t>
  </si>
  <si>
    <t>December 31        2010               BGN'000</t>
  </si>
  <si>
    <t>December 31        2011               BGN'000</t>
  </si>
  <si>
    <t>Settlement of short-term bank loans</t>
  </si>
  <si>
    <t>Settlement of long-term bank loans</t>
  </si>
  <si>
    <t>INTERIM STATEMENT OF FINANCIAL POSITION</t>
  </si>
  <si>
    <t>INTERIM CASH FLOW STATEMENT</t>
  </si>
  <si>
    <t>INTERIM REPORT FOR CHANGES IN OWNERS EQUITY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</si>
</sst>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0.0000"/>
    <numFmt numFmtId="212" formatCode="[$-402]dd\ mmmm\ yyyy"/>
    <numFmt numFmtId="213" formatCode="0.00000"/>
  </numFmts>
  <fonts count="84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7"/>
      <name val="Times New Roman"/>
      <family val="1"/>
    </font>
    <font>
      <sz val="11"/>
      <color indexed="20"/>
      <name val="Times New Roman"/>
      <family val="2"/>
    </font>
    <font>
      <sz val="12"/>
      <name val="Hebar"/>
      <family val="0"/>
    </font>
    <font>
      <b/>
      <i/>
      <sz val="10"/>
      <name val="Times New Roman Cyr"/>
      <family val="1"/>
    </font>
    <font>
      <sz val="8"/>
      <name val="Arial"/>
      <family val="2"/>
    </font>
    <font>
      <b/>
      <i/>
      <sz val="9"/>
      <name val="Times New Roman"/>
      <family val="1"/>
    </font>
    <font>
      <b/>
      <sz val="12"/>
      <name val="Arial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4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9" fillId="0" borderId="10" xfId="60" applyFont="1" applyFill="1" applyBorder="1" applyAlignment="1">
      <alignment horizontal="left" vertical="center"/>
      <protection/>
    </xf>
    <xf numFmtId="0" fontId="8" fillId="0" borderId="0" xfId="67" applyFont="1" applyFill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0" xfId="61" applyFont="1" applyFill="1">
      <alignment/>
      <protection/>
    </xf>
    <xf numFmtId="169" fontId="8" fillId="0" borderId="0" xfId="61" applyNumberFormat="1" applyFont="1" applyFill="1">
      <alignment/>
      <protection/>
    </xf>
    <xf numFmtId="169" fontId="8" fillId="0" borderId="0" xfId="61" applyNumberFormat="1" applyFont="1" applyFill="1" applyBorder="1" applyAlignment="1">
      <alignment horizontal="right"/>
      <protection/>
    </xf>
    <xf numFmtId="0" fontId="9" fillId="0" borderId="0" xfId="61" applyFont="1" applyFill="1">
      <alignment/>
      <protection/>
    </xf>
    <xf numFmtId="0" fontId="8" fillId="0" borderId="0" xfId="61" applyFont="1" applyFill="1" applyAlignment="1">
      <alignment horizontal="center"/>
      <protection/>
    </xf>
    <xf numFmtId="169" fontId="8" fillId="0" borderId="0" xfId="61" applyNumberFormat="1" applyFont="1" applyFill="1" applyAlignment="1">
      <alignment horizontal="right"/>
      <protection/>
    </xf>
    <xf numFmtId="0" fontId="10" fillId="0" borderId="0" xfId="62" applyNumberFormat="1" applyFont="1" applyFill="1" applyBorder="1" applyAlignment="1" applyProtection="1">
      <alignment vertical="top"/>
      <protection/>
    </xf>
    <xf numFmtId="0" fontId="10" fillId="0" borderId="0" xfId="62" applyNumberFormat="1" applyFont="1" applyFill="1" applyBorder="1" applyAlignment="1" applyProtection="1" quotePrefix="1">
      <alignment horizontal="right" vertical="top"/>
      <protection/>
    </xf>
    <xf numFmtId="0" fontId="8" fillId="0" borderId="0" xfId="62" applyNumberFormat="1" applyFont="1" applyFill="1" applyBorder="1" applyAlignment="1" applyProtection="1">
      <alignment vertical="top"/>
      <protection/>
    </xf>
    <xf numFmtId="0" fontId="8" fillId="0" borderId="0" xfId="62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0" xfId="61" applyFont="1" applyFill="1">
      <alignment/>
      <protection/>
    </xf>
    <xf numFmtId="15" fontId="14" fillId="0" borderId="0" xfId="60" applyNumberFormat="1" applyFont="1" applyFill="1" applyBorder="1" applyAlignment="1">
      <alignment horizontal="center" vertical="center" wrapText="1"/>
      <protection/>
    </xf>
    <xf numFmtId="169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62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/>
    </xf>
    <xf numFmtId="0" fontId="9" fillId="0" borderId="0" xfId="60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9" fillId="0" borderId="0" xfId="62" applyNumberFormat="1" applyFont="1" applyFill="1" applyBorder="1" applyAlignment="1" applyProtection="1">
      <alignment vertical="center"/>
      <protection/>
    </xf>
    <xf numFmtId="0" fontId="8" fillId="0" borderId="0" xfId="62" applyNumberFormat="1" applyFont="1" applyFill="1" applyBorder="1" applyAlignment="1" applyProtection="1">
      <alignment horizontal="left" vertical="center"/>
      <protection/>
    </xf>
    <xf numFmtId="201" fontId="8" fillId="0" borderId="0" xfId="62" applyNumberFormat="1" applyFont="1" applyFill="1" applyBorder="1" applyAlignment="1" applyProtection="1">
      <alignment vertical="center"/>
      <protection/>
    </xf>
    <xf numFmtId="201" fontId="8" fillId="0" borderId="0" xfId="42" applyNumberFormat="1" applyFont="1" applyFill="1" applyBorder="1" applyAlignment="1" applyProtection="1">
      <alignment vertical="center"/>
      <protection/>
    </xf>
    <xf numFmtId="0" fontId="8" fillId="0" borderId="0" xfId="62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7" fillId="0" borderId="0" xfId="62" applyNumberFormat="1" applyFont="1" applyFill="1" applyBorder="1" applyAlignment="1" applyProtection="1">
      <alignment vertical="top"/>
      <protection locked="0"/>
    </xf>
    <xf numFmtId="201" fontId="8" fillId="0" borderId="10" xfId="42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9" fillId="0" borderId="0" xfId="60" applyFont="1" applyFill="1" applyBorder="1" applyAlignment="1">
      <alignment vertical="center"/>
      <protection/>
    </xf>
    <xf numFmtId="0" fontId="10" fillId="0" borderId="0" xfId="60" applyFont="1" applyFill="1" applyBorder="1" applyAlignment="1" quotePrefix="1">
      <alignment horizontal="left"/>
      <protection/>
    </xf>
    <xf numFmtId="0" fontId="8" fillId="0" borderId="0" xfId="62" applyFont="1" applyFill="1" applyAlignment="1">
      <alignment horizontal="left"/>
      <protection/>
    </xf>
    <xf numFmtId="0" fontId="2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vertical="top"/>
      <protection/>
    </xf>
    <xf numFmtId="0" fontId="24" fillId="0" borderId="0" xfId="0" applyFont="1" applyFill="1" applyBorder="1" applyAlignment="1">
      <alignment horizontal="center" wrapText="1"/>
    </xf>
    <xf numFmtId="0" fontId="9" fillId="0" borderId="0" xfId="62" applyNumberFormat="1" applyFont="1" applyFill="1" applyBorder="1" applyAlignment="1" applyProtection="1">
      <alignment vertical="center" wrapText="1"/>
      <protection/>
    </xf>
    <xf numFmtId="201" fontId="9" fillId="0" borderId="0" xfId="62" applyNumberFormat="1" applyFont="1" applyFill="1" applyBorder="1" applyAlignment="1" applyProtection="1">
      <alignment vertical="center"/>
      <protection/>
    </xf>
    <xf numFmtId="169" fontId="11" fillId="0" borderId="0" xfId="68" applyNumberFormat="1" applyFont="1" applyFill="1" applyBorder="1" applyAlignment="1">
      <alignment horizontal="right" vertical="center" wrapText="1"/>
      <protection/>
    </xf>
    <xf numFmtId="0" fontId="29" fillId="0" borderId="0" xfId="61" applyFont="1" applyFill="1" applyBorder="1" applyAlignment="1">
      <alignment vertical="top" wrapText="1"/>
      <protection/>
    </xf>
    <xf numFmtId="0" fontId="28" fillId="0" borderId="0" xfId="67" applyFont="1" applyFill="1" applyBorder="1" applyAlignment="1" quotePrefix="1">
      <alignment horizontal="left" vertical="center"/>
      <protection/>
    </xf>
    <xf numFmtId="0" fontId="30" fillId="0" borderId="0" xfId="61" applyFont="1" applyFill="1" applyBorder="1" applyAlignment="1">
      <alignment horizontal="center"/>
      <protection/>
    </xf>
    <xf numFmtId="169" fontId="8" fillId="0" borderId="0" xfId="61" applyNumberFormat="1" applyFont="1" applyFill="1" applyBorder="1" applyAlignment="1">
      <alignment horizontal="right"/>
      <protection/>
    </xf>
    <xf numFmtId="0" fontId="31" fillId="0" borderId="0" xfId="61" applyFont="1" applyFill="1" applyBorder="1" applyAlignment="1">
      <alignment vertical="top" wrapText="1"/>
      <protection/>
    </xf>
    <xf numFmtId="0" fontId="30" fillId="0" borderId="0" xfId="61" applyFont="1" applyFill="1" applyBorder="1" applyAlignment="1">
      <alignment horizontal="center"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 applyBorder="1">
      <alignment/>
      <protection/>
    </xf>
    <xf numFmtId="0" fontId="30" fillId="0" borderId="0" xfId="61" applyFont="1" applyFill="1" applyAlignment="1">
      <alignment horizontal="center"/>
      <protection/>
    </xf>
    <xf numFmtId="0" fontId="32" fillId="0" borderId="0" xfId="60" applyFont="1" applyFill="1" applyBorder="1" applyAlignment="1">
      <alignment horizontal="right" vertical="center"/>
      <protection/>
    </xf>
    <xf numFmtId="201" fontId="8" fillId="0" borderId="10" xfId="42" applyNumberFormat="1" applyFont="1" applyFill="1" applyBorder="1" applyAlignment="1" applyProtection="1">
      <alignment horizontal="right" vertical="center"/>
      <protection/>
    </xf>
    <xf numFmtId="201" fontId="8" fillId="0" borderId="0" xfId="42" applyNumberFormat="1" applyFont="1" applyFill="1" applyBorder="1" applyAlignment="1" applyProtection="1">
      <alignment horizontal="right" vertical="center"/>
      <protection/>
    </xf>
    <xf numFmtId="0" fontId="5" fillId="0" borderId="0" xfId="62" applyNumberFormat="1" applyFont="1" applyFill="1" applyBorder="1" applyAlignment="1" applyProtection="1">
      <alignment horizontal="center" vertical="center"/>
      <protection/>
    </xf>
    <xf numFmtId="201" fontId="9" fillId="0" borderId="11" xfId="62" applyNumberFormat="1" applyFont="1" applyFill="1" applyBorder="1" applyAlignment="1" applyProtection="1">
      <alignment vertical="center"/>
      <protection/>
    </xf>
    <xf numFmtId="0" fontId="27" fillId="0" borderId="0" xfId="0" applyFon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" fontId="22" fillId="0" borderId="0" xfId="68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5" fontId="36" fillId="0" borderId="0" xfId="60" applyNumberFormat="1" applyFont="1" applyFill="1" applyBorder="1" applyAlignment="1">
      <alignment horizontal="center" vertical="center" wrapText="1"/>
      <protection/>
    </xf>
    <xf numFmtId="169" fontId="5" fillId="0" borderId="0" xfId="61" applyNumberFormat="1" applyFont="1" applyFill="1" applyBorder="1" applyAlignment="1">
      <alignment horizontal="right"/>
      <protection/>
    </xf>
    <xf numFmtId="169" fontId="16" fillId="0" borderId="0" xfId="61" applyNumberFormat="1" applyFont="1" applyFill="1" applyBorder="1" applyAlignment="1">
      <alignment horizontal="right"/>
      <protection/>
    </xf>
    <xf numFmtId="0" fontId="16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49" fontId="5" fillId="0" borderId="0" xfId="61" applyNumberFormat="1" applyFont="1" applyFill="1" applyBorder="1" applyAlignment="1">
      <alignment horizontal="right"/>
      <protection/>
    </xf>
    <xf numFmtId="0" fontId="20" fillId="0" borderId="0" xfId="0" applyFont="1" applyFill="1" applyAlignment="1">
      <alignment/>
    </xf>
    <xf numFmtId="201" fontId="8" fillId="0" borderId="0" xfId="42" applyNumberFormat="1" applyFont="1" applyFill="1" applyBorder="1" applyAlignment="1" applyProtection="1">
      <alignment horizontal="right" vertical="center"/>
      <protection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207" fontId="11" fillId="0" borderId="12" xfId="66" applyNumberFormat="1" applyFont="1" applyFill="1" applyBorder="1" applyAlignment="1">
      <alignment horizontal="right" vertical="center"/>
      <protection/>
    </xf>
    <xf numFmtId="207" fontId="11" fillId="0" borderId="0" xfId="66" applyNumberFormat="1" applyFont="1" applyFill="1" applyBorder="1" applyAlignment="1">
      <alignment horizontal="right" vertical="center"/>
      <protection/>
    </xf>
    <xf numFmtId="207" fontId="11" fillId="0" borderId="11" xfId="66" applyNumberFormat="1" applyFont="1" applyFill="1" applyBorder="1" applyAlignment="1">
      <alignment horizontal="right" vertical="center"/>
      <protection/>
    </xf>
    <xf numFmtId="207" fontId="11" fillId="0" borderId="12" xfId="66" applyNumberFormat="1" applyFont="1" applyFill="1" applyBorder="1" applyAlignment="1">
      <alignment vertical="center"/>
      <protection/>
    </xf>
    <xf numFmtId="207" fontId="11" fillId="0" borderId="0" xfId="66" applyNumberFormat="1" applyFont="1" applyFill="1" applyBorder="1" applyAlignment="1">
      <alignment vertical="center"/>
      <protection/>
    </xf>
    <xf numFmtId="207" fontId="11" fillId="0" borderId="10" xfId="66" applyNumberFormat="1" applyFont="1" applyFill="1" applyBorder="1" applyAlignment="1">
      <alignment vertical="center"/>
      <protection/>
    </xf>
    <xf numFmtId="207" fontId="11" fillId="0" borderId="11" xfId="66" applyNumberFormat="1" applyFont="1" applyFill="1" applyBorder="1" applyAlignment="1">
      <alignment vertical="center"/>
      <protection/>
    </xf>
    <xf numFmtId="169" fontId="8" fillId="0" borderId="0" xfId="65" applyNumberFormat="1" applyFont="1" applyFill="1" applyBorder="1" applyAlignment="1">
      <alignment horizontal="right"/>
      <protection/>
    </xf>
    <xf numFmtId="169" fontId="9" fillId="0" borderId="12" xfId="65" applyNumberFormat="1" applyFont="1" applyFill="1" applyBorder="1" applyAlignment="1">
      <alignment horizontal="right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0" fillId="0" borderId="0" xfId="62" applyNumberFormat="1" applyFont="1" applyFill="1" applyBorder="1" applyAlignment="1" applyProtection="1">
      <alignment vertical="center"/>
      <protection/>
    </xf>
    <xf numFmtId="201" fontId="10" fillId="0" borderId="0" xfId="42" applyNumberFormat="1" applyFont="1" applyFill="1" applyBorder="1" applyAlignment="1" applyProtection="1">
      <alignment horizontal="right" vertical="center"/>
      <protection/>
    </xf>
    <xf numFmtId="201" fontId="7" fillId="0" borderId="0" xfId="42" applyNumberFormat="1" applyFont="1" applyFill="1" applyBorder="1" applyAlignment="1" applyProtection="1">
      <alignment horizontal="right" vertical="center"/>
      <protection/>
    </xf>
    <xf numFmtId="201" fontId="7" fillId="0" borderId="0" xfId="42" applyNumberFormat="1" applyFont="1" applyFill="1" applyBorder="1" applyAlignment="1" applyProtection="1">
      <alignment vertical="center"/>
      <protection/>
    </xf>
    <xf numFmtId="0" fontId="7" fillId="0" borderId="0" xfId="62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201" fontId="7" fillId="0" borderId="0" xfId="42" applyNumberFormat="1" applyFont="1" applyFill="1" applyBorder="1" applyAlignment="1" applyProtection="1">
      <alignment horizontal="right" vertical="center"/>
      <protection/>
    </xf>
    <xf numFmtId="169" fontId="9" fillId="0" borderId="10" xfId="65" applyNumberFormat="1" applyFont="1" applyFill="1" applyBorder="1" applyAlignment="1">
      <alignment horizontal="right"/>
      <protection/>
    </xf>
    <xf numFmtId="201" fontId="8" fillId="0" borderId="0" xfId="42" applyNumberFormat="1" applyFont="1" applyFill="1" applyBorder="1" applyAlignment="1" applyProtection="1">
      <alignment horizontal="right"/>
      <protection/>
    </xf>
    <xf numFmtId="201" fontId="8" fillId="0" borderId="0" xfId="42" applyNumberFormat="1" applyFont="1" applyFill="1" applyBorder="1" applyAlignment="1" applyProtection="1">
      <alignment horizontal="right"/>
      <protection/>
    </xf>
    <xf numFmtId="201" fontId="8" fillId="0" borderId="0" xfId="42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 horizontal="center" wrapText="1"/>
    </xf>
    <xf numFmtId="0" fontId="35" fillId="0" borderId="0" xfId="0" applyFont="1" applyFill="1" applyAlignment="1">
      <alignment/>
    </xf>
    <xf numFmtId="0" fontId="19" fillId="0" borderId="0" xfId="60" applyFont="1" applyFill="1" applyBorder="1" applyAlignment="1" quotePrefix="1">
      <alignment horizontal="right"/>
      <protection/>
    </xf>
    <xf numFmtId="0" fontId="10" fillId="0" borderId="0" xfId="65" applyFont="1" applyFill="1" applyBorder="1">
      <alignment/>
      <protection/>
    </xf>
    <xf numFmtId="0" fontId="10" fillId="0" borderId="0" xfId="60" applyFont="1" applyFill="1" applyBorder="1" applyAlignment="1">
      <alignment horizontal="left"/>
      <protection/>
    </xf>
    <xf numFmtId="0" fontId="10" fillId="0" borderId="0" xfId="60" applyFont="1" applyFill="1" applyBorder="1" applyAlignment="1">
      <alignment horizontal="right"/>
      <protection/>
    </xf>
    <xf numFmtId="0" fontId="7" fillId="0" borderId="0" xfId="60" applyFont="1" applyFill="1" applyBorder="1" applyAlignment="1">
      <alignment horizontal="right" vertical="center"/>
      <protection/>
    </xf>
    <xf numFmtId="0" fontId="19" fillId="0" borderId="0" xfId="60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right"/>
    </xf>
    <xf numFmtId="0" fontId="10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left" vertical="center"/>
      <protection/>
    </xf>
    <xf numFmtId="0" fontId="7" fillId="0" borderId="0" xfId="60" applyFont="1" applyFill="1" applyBorder="1" applyAlignment="1">
      <alignment vertical="center"/>
      <protection/>
    </xf>
    <xf numFmtId="201" fontId="12" fillId="0" borderId="0" xfId="42" applyNumberFormat="1" applyFont="1" applyFill="1" applyBorder="1" applyAlignment="1">
      <alignment horizontal="right"/>
    </xf>
    <xf numFmtId="169" fontId="9" fillId="0" borderId="13" xfId="65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center"/>
    </xf>
    <xf numFmtId="207" fontId="12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6" fillId="0" borderId="0" xfId="0" applyFont="1" applyFill="1" applyAlignment="1">
      <alignment/>
    </xf>
    <xf numFmtId="207" fontId="12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201" fontId="0" fillId="0" borderId="0" xfId="0" applyNumberFormat="1" applyFill="1" applyAlignment="1">
      <alignment/>
    </xf>
    <xf numFmtId="0" fontId="37" fillId="0" borderId="0" xfId="0" applyFont="1" applyFill="1" applyBorder="1" applyAlignment="1">
      <alignment horizontal="left" vertical="center"/>
    </xf>
    <xf numFmtId="169" fontId="9" fillId="0" borderId="12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9" fillId="0" borderId="11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9" fontId="16" fillId="0" borderId="0" xfId="0" applyNumberFormat="1" applyFont="1" applyFill="1" applyBorder="1" applyAlignment="1">
      <alignment horizontal="center"/>
    </xf>
    <xf numFmtId="169" fontId="9" fillId="0" borderId="10" xfId="0" applyNumberFormat="1" applyFont="1" applyFill="1" applyBorder="1" applyAlignment="1">
      <alignment horizontal="right"/>
    </xf>
    <xf numFmtId="169" fontId="9" fillId="0" borderId="12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center"/>
    </xf>
    <xf numFmtId="169" fontId="37" fillId="0" borderId="0" xfId="0" applyNumberFormat="1" applyFont="1" applyFill="1" applyBorder="1" applyAlignment="1">
      <alignment horizontal="center"/>
    </xf>
    <xf numFmtId="169" fontId="37" fillId="0" borderId="0" xfId="42" applyNumberFormat="1" applyFont="1" applyFill="1" applyBorder="1" applyAlignment="1">
      <alignment/>
    </xf>
    <xf numFmtId="169" fontId="38" fillId="0" borderId="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01" fontId="38" fillId="0" borderId="0" xfId="42" applyNumberFormat="1" applyFont="1" applyFill="1" applyBorder="1" applyAlignment="1">
      <alignment/>
    </xf>
    <xf numFmtId="169" fontId="37" fillId="0" borderId="12" xfId="42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207" fontId="24" fillId="0" borderId="0" xfId="0" applyNumberFormat="1" applyFont="1" applyFill="1" applyBorder="1" applyAlignment="1">
      <alignment horizontal="center" wrapText="1"/>
    </xf>
    <xf numFmtId="169" fontId="30" fillId="0" borderId="0" xfId="61" applyNumberFormat="1" applyFont="1" applyFill="1" applyBorder="1" applyAlignment="1">
      <alignment horizontal="center"/>
      <protection/>
    </xf>
    <xf numFmtId="201" fontId="7" fillId="0" borderId="0" xfId="42" applyNumberFormat="1" applyFont="1" applyFill="1" applyBorder="1" applyAlignment="1" applyProtection="1">
      <alignment horizontal="right"/>
      <protection/>
    </xf>
    <xf numFmtId="169" fontId="38" fillId="0" borderId="0" xfId="42" applyNumberFormat="1" applyFont="1" applyFill="1" applyBorder="1" applyAlignment="1">
      <alignment/>
    </xf>
    <xf numFmtId="0" fontId="5" fillId="0" borderId="0" xfId="62" applyNumberFormat="1" applyFont="1" applyFill="1" applyBorder="1" applyAlignment="1" applyProtection="1">
      <alignment/>
      <protection/>
    </xf>
    <xf numFmtId="0" fontId="16" fillId="0" borderId="0" xfId="62" applyNumberFormat="1" applyFont="1" applyFill="1" applyBorder="1" applyAlignment="1" applyProtection="1">
      <alignment horizontal="right" vertical="top" wrapText="1"/>
      <protection/>
    </xf>
    <xf numFmtId="0" fontId="16" fillId="0" borderId="0" xfId="62" applyNumberFormat="1" applyFont="1" applyFill="1" applyBorder="1" applyAlignment="1" applyProtection="1">
      <alignment horizontal="center" vertical="top" wrapText="1"/>
      <protection/>
    </xf>
    <xf numFmtId="0" fontId="5" fillId="0" borderId="0" xfId="62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62" applyNumberFormat="1" applyFont="1" applyFill="1" applyBorder="1" applyAlignment="1" applyProtection="1">
      <alignment vertical="top"/>
      <protection locked="0"/>
    </xf>
    <xf numFmtId="0" fontId="33" fillId="0" borderId="0" xfId="0" applyFont="1" applyFill="1" applyBorder="1" applyAlignment="1">
      <alignment horizontal="center" vertical="top"/>
    </xf>
    <xf numFmtId="169" fontId="12" fillId="0" borderId="0" xfId="0" applyNumberFormat="1" applyFont="1" applyFill="1" applyBorder="1" applyAlignment="1">
      <alignment horizontal="right"/>
    </xf>
    <xf numFmtId="201" fontId="9" fillId="0" borderId="13" xfId="62" applyNumberFormat="1" applyFont="1" applyFill="1" applyBorder="1" applyAlignment="1" applyProtection="1">
      <alignment vertical="center"/>
      <protection/>
    </xf>
    <xf numFmtId="201" fontId="8" fillId="0" borderId="13" xfId="62" applyNumberFormat="1" applyFont="1" applyFill="1" applyBorder="1" applyAlignment="1" applyProtection="1">
      <alignment vertical="center"/>
      <protection/>
    </xf>
    <xf numFmtId="201" fontId="9" fillId="0" borderId="13" xfId="62" applyNumberFormat="1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>
      <alignment horizontal="center"/>
    </xf>
    <xf numFmtId="204" fontId="9" fillId="0" borderId="0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center" vertical="center"/>
    </xf>
    <xf numFmtId="169" fontId="42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169" fontId="42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45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/>
    </xf>
    <xf numFmtId="169" fontId="29" fillId="0" borderId="0" xfId="62" applyNumberFormat="1" applyFont="1" applyFill="1" applyBorder="1" applyAlignment="1">
      <alignment horizontal="right" vertical="center" wrapText="1"/>
      <protection/>
    </xf>
    <xf numFmtId="0" fontId="51" fillId="0" borderId="0" xfId="69" applyFont="1" applyFill="1">
      <alignment/>
      <protection/>
    </xf>
    <xf numFmtId="0" fontId="52" fillId="0" borderId="0" xfId="64" applyFont="1" applyFill="1">
      <alignment/>
      <protection/>
    </xf>
    <xf numFmtId="0" fontId="0" fillId="0" borderId="0" xfId="64" applyFill="1">
      <alignment/>
      <protection/>
    </xf>
    <xf numFmtId="0" fontId="53" fillId="0" borderId="0" xfId="60" applyFont="1" applyFill="1" applyBorder="1" applyAlignment="1">
      <alignment horizontal="left"/>
      <protection/>
    </xf>
    <xf numFmtId="169" fontId="8" fillId="0" borderId="0" xfId="42" applyNumberFormat="1" applyFont="1" applyFill="1" applyBorder="1" applyAlignment="1">
      <alignment/>
    </xf>
    <xf numFmtId="0" fontId="54" fillId="0" borderId="0" xfId="0" applyFont="1" applyBorder="1" applyAlignment="1">
      <alignment/>
    </xf>
    <xf numFmtId="0" fontId="21" fillId="0" borderId="10" xfId="60" applyFont="1" applyBorder="1" applyAlignment="1">
      <alignment vertical="center"/>
      <protection/>
    </xf>
    <xf numFmtId="0" fontId="22" fillId="0" borderId="10" xfId="0" applyFont="1" applyBorder="1" applyAlignment="1">
      <alignment/>
    </xf>
    <xf numFmtId="0" fontId="38" fillId="0" borderId="0" xfId="63" applyNumberFormat="1" applyFont="1" applyFill="1" applyBorder="1" applyAlignment="1" applyProtection="1">
      <alignment vertical="center" wrapText="1"/>
      <protection/>
    </xf>
    <xf numFmtId="0" fontId="8" fillId="0" borderId="0" xfId="59" applyFont="1" applyFill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60" applyFont="1" applyBorder="1" applyAlignment="1">
      <alignment vertical="center"/>
      <protection/>
    </xf>
    <xf numFmtId="0" fontId="20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6" fillId="0" borderId="0" xfId="0" applyFont="1" applyFill="1" applyBorder="1" applyAlignment="1">
      <alignment horizontal="right"/>
    </xf>
    <xf numFmtId="0" fontId="34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0" fillId="0" borderId="0" xfId="59" applyFont="1">
      <alignment/>
      <protection/>
    </xf>
    <xf numFmtId="0" fontId="16" fillId="0" borderId="0" xfId="59" applyFont="1" applyBorder="1">
      <alignment/>
      <protection/>
    </xf>
    <xf numFmtId="0" fontId="20" fillId="0" borderId="0" xfId="59" applyFont="1" applyBorder="1">
      <alignment/>
      <protection/>
    </xf>
    <xf numFmtId="0" fontId="35" fillId="0" borderId="0" xfId="59" applyFont="1" applyBorder="1">
      <alignment/>
      <protection/>
    </xf>
    <xf numFmtId="0" fontId="5" fillId="0" borderId="0" xfId="59" applyFont="1" applyBorder="1">
      <alignment/>
      <protection/>
    </xf>
    <xf numFmtId="0" fontId="34" fillId="33" borderId="0" xfId="59" applyFont="1" applyFill="1" applyBorder="1">
      <alignment/>
      <protection/>
    </xf>
    <xf numFmtId="0" fontId="54" fillId="0" borderId="0" xfId="59" applyFont="1" applyBorder="1">
      <alignment/>
      <protection/>
    </xf>
    <xf numFmtId="0" fontId="0" fillId="0" borderId="0" xfId="59" applyFont="1" applyBorder="1">
      <alignment/>
      <protection/>
    </xf>
    <xf numFmtId="0" fontId="21" fillId="0" borderId="0" xfId="59" applyFont="1" applyBorder="1">
      <alignment/>
      <protection/>
    </xf>
    <xf numFmtId="0" fontId="9" fillId="0" borderId="0" xfId="59" applyFont="1" applyFill="1" applyBorder="1" applyAlignment="1">
      <alignment horizontal="left" vertical="center"/>
      <protection/>
    </xf>
    <xf numFmtId="0" fontId="5" fillId="0" borderId="0" xfId="59" applyFont="1" applyFill="1" applyBorder="1" applyAlignment="1">
      <alignment horizontal="left" wrapText="1"/>
      <protection/>
    </xf>
    <xf numFmtId="0" fontId="17" fillId="0" borderId="0" xfId="59" applyFont="1" applyFill="1" applyBorder="1" applyAlignment="1">
      <alignment horizontal="left" vertical="center" wrapText="1"/>
      <protection/>
    </xf>
    <xf numFmtId="0" fontId="8" fillId="0" borderId="0" xfId="59" applyFont="1" applyFill="1" applyBorder="1">
      <alignment/>
      <protection/>
    </xf>
    <xf numFmtId="0" fontId="17" fillId="0" borderId="0" xfId="59" applyFont="1" applyFill="1" applyBorder="1" applyAlignment="1">
      <alignment horizontal="right" vertical="center" wrapText="1"/>
      <protection/>
    </xf>
    <xf numFmtId="0" fontId="10" fillId="0" borderId="0" xfId="60" applyFont="1" applyBorder="1" applyAlignment="1">
      <alignment horizontal="left"/>
      <protection/>
    </xf>
    <xf numFmtId="0" fontId="10" fillId="0" borderId="0" xfId="60" applyFont="1" applyBorder="1" applyAlignment="1">
      <alignment horizontal="right"/>
      <protection/>
    </xf>
    <xf numFmtId="0" fontId="26" fillId="0" borderId="0" xfId="59" applyFont="1" applyFill="1" applyBorder="1">
      <alignment/>
      <protection/>
    </xf>
    <xf numFmtId="0" fontId="37" fillId="0" borderId="0" xfId="59" applyFont="1" applyFill="1" applyBorder="1" applyAlignment="1">
      <alignment horizontal="left" vertical="center" wrapText="1"/>
      <protection/>
    </xf>
    <xf numFmtId="0" fontId="8" fillId="0" borderId="0" xfId="59" applyFont="1" applyBorder="1" applyAlignment="1">
      <alignment horizontal="left" vertical="center"/>
      <protection/>
    </xf>
    <xf numFmtId="0" fontId="9" fillId="0" borderId="0" xfId="59" applyFont="1" applyBorder="1" applyAlignment="1">
      <alignment horizontal="left" vertical="center"/>
      <protection/>
    </xf>
    <xf numFmtId="0" fontId="37" fillId="0" borderId="0" xfId="59" applyFont="1" applyFill="1" applyBorder="1" applyAlignment="1">
      <alignment horizontal="left" vertical="center"/>
      <protection/>
    </xf>
    <xf numFmtId="0" fontId="38" fillId="0" borderId="0" xfId="59" applyFont="1" applyFill="1" applyBorder="1" applyAlignment="1">
      <alignment horizontal="left" vertical="center" wrapText="1"/>
      <protection/>
    </xf>
    <xf numFmtId="0" fontId="8" fillId="0" borderId="0" xfId="59" applyFont="1" applyFill="1" applyBorder="1" applyAlignment="1">
      <alignment horizontal="left" vertical="center"/>
      <protection/>
    </xf>
    <xf numFmtId="0" fontId="8" fillId="0" borderId="0" xfId="59" applyFont="1" applyFill="1" applyBorder="1" applyAlignment="1">
      <alignment horizontal="left" vertical="center" wrapText="1"/>
      <protection/>
    </xf>
    <xf numFmtId="0" fontId="8" fillId="0" borderId="0" xfId="59" applyFont="1" applyBorder="1" applyAlignment="1">
      <alignment horizontal="left" vertical="center" wrapText="1"/>
      <protection/>
    </xf>
    <xf numFmtId="0" fontId="0" fillId="0" borderId="0" xfId="59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7" fillId="0" borderId="0" xfId="59" applyFont="1" applyAlignment="1">
      <alignment horizontal="right" vertical="center" wrapText="1"/>
      <protection/>
    </xf>
    <xf numFmtId="0" fontId="10" fillId="0" borderId="0" xfId="59" applyFont="1" applyAlignment="1">
      <alignment horizontal="left"/>
      <protection/>
    </xf>
    <xf numFmtId="0" fontId="10" fillId="0" borderId="0" xfId="59" applyFont="1" applyAlignment="1">
      <alignment horizontal="right"/>
      <protection/>
    </xf>
    <xf numFmtId="0" fontId="15" fillId="0" borderId="0" xfId="59" applyFont="1" applyFill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0" fontId="11" fillId="0" borderId="0" xfId="59" applyFont="1" applyBorder="1" applyAlignment="1">
      <alignment horizontal="left" vertical="center"/>
      <protection/>
    </xf>
    <xf numFmtId="0" fontId="8" fillId="0" borderId="0" xfId="60" applyFont="1" applyFill="1" applyAlignment="1">
      <alignment horizontal="left" vertical="center"/>
      <protection/>
    </xf>
    <xf numFmtId="0" fontId="8" fillId="0" borderId="0" xfId="60" applyFont="1" applyFill="1" applyAlignment="1">
      <alignment horizontal="left" vertical="center" wrapText="1"/>
      <protection/>
    </xf>
    <xf numFmtId="0" fontId="8" fillId="0" borderId="0" xfId="60" applyFont="1" applyFill="1" applyAlignment="1">
      <alignment vertical="center"/>
      <protection/>
    </xf>
    <xf numFmtId="0" fontId="8" fillId="0" borderId="0" xfId="59" applyFont="1">
      <alignment/>
      <protection/>
    </xf>
    <xf numFmtId="0" fontId="12" fillId="0" borderId="0" xfId="59" applyFont="1" applyFill="1" applyBorder="1" applyAlignment="1">
      <alignment horizontal="left" vertical="center"/>
      <protection/>
    </xf>
    <xf numFmtId="0" fontId="16" fillId="0" borderId="0" xfId="59" applyFont="1" applyBorder="1" applyAlignment="1">
      <alignment horizontal="left" vertical="center"/>
      <protection/>
    </xf>
    <xf numFmtId="0" fontId="11" fillId="0" borderId="0" xfId="59" applyFont="1" applyFill="1" applyBorder="1" applyAlignment="1">
      <alignment horizontal="left" vertical="center"/>
      <protection/>
    </xf>
    <xf numFmtId="0" fontId="8" fillId="0" borderId="0" xfId="59" applyFont="1" applyFill="1" applyBorder="1" applyAlignment="1">
      <alignment vertical="center"/>
      <protection/>
    </xf>
    <xf numFmtId="0" fontId="8" fillId="0" borderId="0" xfId="60" applyFont="1" applyFill="1" applyAlignment="1">
      <alignment vertical="center" wrapText="1"/>
      <protection/>
    </xf>
    <xf numFmtId="0" fontId="29" fillId="0" borderId="0" xfId="61" applyFont="1" applyFill="1" applyBorder="1" applyAlignment="1">
      <alignment vertical="top"/>
      <protection/>
    </xf>
    <xf numFmtId="0" fontId="31" fillId="0" borderId="0" xfId="61" applyFont="1" applyFill="1" applyBorder="1" applyAlignment="1">
      <alignment vertical="top"/>
      <protection/>
    </xf>
    <xf numFmtId="0" fontId="5" fillId="0" borderId="0" xfId="61" applyFont="1" applyFill="1" applyBorder="1" applyAlignment="1">
      <alignment vertical="top" wrapText="1"/>
      <protection/>
    </xf>
    <xf numFmtId="0" fontId="16" fillId="0" borderId="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16" fillId="0" borderId="0" xfId="61" applyFont="1" applyFill="1" applyBorder="1" applyAlignment="1">
      <alignment horizontal="left" wrapText="1"/>
      <protection/>
    </xf>
    <xf numFmtId="0" fontId="9" fillId="0" borderId="0" xfId="62" applyNumberFormat="1" applyFont="1" applyFill="1" applyBorder="1" applyAlignment="1" applyProtection="1">
      <alignment vertical="center" wrapText="1"/>
      <protection/>
    </xf>
    <xf numFmtId="0" fontId="8" fillId="0" borderId="0" xfId="62" applyNumberFormat="1" applyFont="1" applyFill="1" applyBorder="1" applyAlignment="1" applyProtection="1">
      <alignment vertical="center" wrapText="1"/>
      <protection/>
    </xf>
    <xf numFmtId="0" fontId="7" fillId="0" borderId="0" xfId="59" applyNumberFormat="1" applyFont="1" applyFill="1" applyBorder="1" applyAlignment="1" applyProtection="1">
      <alignment vertical="top"/>
      <protection/>
    </xf>
    <xf numFmtId="0" fontId="8" fillId="0" borderId="0" xfId="59" applyNumberFormat="1" applyFont="1" applyFill="1" applyBorder="1" applyAlignment="1" applyProtection="1">
      <alignment vertical="top"/>
      <protection/>
    </xf>
    <xf numFmtId="0" fontId="7" fillId="0" borderId="0" xfId="62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>
      <alignment horizontal="left" vertical="center" wrapText="1"/>
    </xf>
    <xf numFmtId="169" fontId="16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0" fontId="9" fillId="0" borderId="10" xfId="59" applyFont="1" applyFill="1" applyBorder="1" applyAlignment="1">
      <alignment horizontal="left" vertical="center"/>
      <protection/>
    </xf>
    <xf numFmtId="0" fontId="8" fillId="0" borderId="10" xfId="59" applyFont="1" applyFill="1" applyBorder="1" applyAlignment="1">
      <alignment horizontal="left"/>
      <protection/>
    </xf>
    <xf numFmtId="0" fontId="9" fillId="0" borderId="0" xfId="59" applyFont="1" applyFill="1" applyBorder="1" applyAlignment="1">
      <alignment horizontal="left" vertical="center"/>
      <protection/>
    </xf>
    <xf numFmtId="0" fontId="8" fillId="0" borderId="0" xfId="59" applyFont="1" applyFill="1" applyBorder="1" applyAlignment="1">
      <alignment horizontal="left"/>
      <protection/>
    </xf>
    <xf numFmtId="0" fontId="33" fillId="0" borderId="0" xfId="59" applyFont="1" applyFill="1" applyBorder="1" applyAlignment="1">
      <alignment horizontal="center" vertical="center"/>
      <protection/>
    </xf>
    <xf numFmtId="169" fontId="16" fillId="0" borderId="0" xfId="59" applyNumberFormat="1" applyFont="1" applyFill="1" applyBorder="1" applyAlignment="1">
      <alignment horizontal="right" vertical="center" wrapText="1"/>
      <protection/>
    </xf>
    <xf numFmtId="169" fontId="5" fillId="0" borderId="0" xfId="59" applyNumberFormat="1" applyFont="1" applyFill="1" applyBorder="1" applyAlignment="1">
      <alignment horizontal="right" vertical="center" wrapText="1"/>
      <protection/>
    </xf>
    <xf numFmtId="0" fontId="9" fillId="0" borderId="0" xfId="59" applyFont="1" applyAlignment="1">
      <alignment horizontal="right" vertical="top" wrapText="1"/>
      <protection/>
    </xf>
    <xf numFmtId="0" fontId="17" fillId="0" borderId="0" xfId="63" applyNumberFormat="1" applyFont="1" applyFill="1" applyBorder="1" applyAlignment="1" applyProtection="1">
      <alignment horizontal="left" vertical="center" wrapText="1"/>
      <protection/>
    </xf>
    <xf numFmtId="0" fontId="9" fillId="0" borderId="0" xfId="60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0" fontId="9" fillId="0" borderId="0" xfId="62" applyNumberFormat="1" applyFont="1" applyFill="1" applyBorder="1" applyAlignment="1" applyProtection="1">
      <alignment horizontal="right" vertical="top" wrapText="1"/>
      <protection/>
    </xf>
    <xf numFmtId="0" fontId="8" fillId="0" borderId="0" xfId="59" applyFont="1" applyFill="1" applyBorder="1" applyAlignment="1">
      <alignment horizontal="right" vertical="top"/>
      <protection/>
    </xf>
    <xf numFmtId="0" fontId="22" fillId="0" borderId="0" xfId="62" applyNumberFormat="1" applyFont="1" applyFill="1" applyBorder="1" applyAlignment="1" applyProtection="1">
      <alignment horizontal="right" vertical="top" wrapText="1"/>
      <protection/>
    </xf>
    <xf numFmtId="0" fontId="6" fillId="0" borderId="0" xfId="0" applyFont="1" applyFill="1" applyBorder="1" applyAlignment="1">
      <alignment horizontal="right" vertical="top"/>
    </xf>
    <xf numFmtId="0" fontId="5" fillId="0" borderId="0" xfId="62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6" fillId="0" borderId="0" xfId="62" applyNumberFormat="1" applyFont="1" applyFill="1" applyBorder="1" applyAlignment="1" applyProtection="1">
      <alignment horizontal="right" vertical="top" wrapText="1"/>
      <protection/>
    </xf>
    <xf numFmtId="0" fontId="5" fillId="0" borderId="0" xfId="59" applyFont="1" applyFill="1" applyBorder="1" applyAlignment="1">
      <alignment horizontal="right" vertical="top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BAL" xfId="60"/>
    <cellStyle name="Normal_Financial statements 2000 Alcomet" xfId="61"/>
    <cellStyle name="Normal_Financial statements_bg model 2002" xfId="62"/>
    <cellStyle name="Normal_Financial statements_bg model 2002 2" xfId="63"/>
    <cellStyle name="Normal_FS_2004_Final_28.03.05" xfId="64"/>
    <cellStyle name="Normal_FS_SOPHARMA_2005 (2)" xfId="65"/>
    <cellStyle name="Normal_P&amp;L" xfId="66"/>
    <cellStyle name="Normal_P&amp;L_Financial statements_bg model 2002" xfId="67"/>
    <cellStyle name="Normal_Sheet2" xfId="68"/>
    <cellStyle name="Normal_Vatreshno_Gr_Spravki_2004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1043;&#1054;&#1044;&#1048;&#1064;&#1045;&#1053;%20&#1054;&#1058;&#1063;&#1045;&#1058;%202005%20-%202010%20%20-%20&#1057;&#1054;&#1060;&#1040;&#1056;&#1052;&#1040;\&#1043;&#1054;&#1044;&#1048;&#1064;&#1045;&#1053;%20&#1054;&#1058;&#1063;&#1045;&#1058;%202010%20-%20&#1057;&#1054;&#1060;&#1040;&#1056;&#1052;&#1040;\SOPHARMA_FS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1">
        <row r="29">
          <cell r="D29">
            <v>40544</v>
          </cell>
        </row>
        <row r="32">
          <cell r="D32">
            <v>3976</v>
          </cell>
        </row>
        <row r="33">
          <cell r="D33">
            <v>58</v>
          </cell>
        </row>
        <row r="34">
          <cell r="D34">
            <v>-6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110" zoomScaleNormal="110" zoomScalePageLayoutView="0" workbookViewId="0" topLeftCell="A31">
      <selection activeCell="D41" sqref="D41"/>
    </sheetView>
  </sheetViews>
  <sheetFormatPr defaultColWidth="0" defaultRowHeight="0" customHeight="1" zeroHeight="1"/>
  <cols>
    <col min="1" max="2" width="9.28125" style="39" customWidth="1"/>
    <col min="3" max="3" width="15.7109375" style="39" customWidth="1"/>
    <col min="4" max="8" width="9.28125" style="39" customWidth="1"/>
    <col min="9" max="9" width="24.28125" style="39" customWidth="1"/>
    <col min="10" max="16384" width="9.28125" style="39" hidden="1" customWidth="1"/>
  </cols>
  <sheetData>
    <row r="1" spans="1:8" ht="18.75">
      <c r="A1" s="204" t="s">
        <v>8</v>
      </c>
      <c r="B1" s="38"/>
      <c r="C1" s="38"/>
      <c r="D1" s="205" t="s">
        <v>7</v>
      </c>
      <c r="E1" s="38"/>
      <c r="F1" s="38"/>
      <c r="G1" s="38"/>
      <c r="H1" s="38"/>
    </row>
    <row r="2" ht="12.75"/>
    <row r="3" ht="12.75"/>
    <row r="4" ht="12.75"/>
    <row r="5" spans="1:9" ht="18.75">
      <c r="A5" s="209" t="s">
        <v>9</v>
      </c>
      <c r="B5" s="208"/>
      <c r="C5" s="208"/>
      <c r="D5" s="210" t="s">
        <v>10</v>
      </c>
      <c r="E5" s="211"/>
      <c r="F5" s="212"/>
      <c r="G5" s="212"/>
      <c r="H5" s="212"/>
      <c r="I5" s="212"/>
    </row>
    <row r="6" spans="1:9" ht="17.25" customHeight="1">
      <c r="A6" s="209"/>
      <c r="B6" s="208"/>
      <c r="C6" s="208"/>
      <c r="D6" s="210" t="s">
        <v>11</v>
      </c>
      <c r="E6" s="211"/>
      <c r="F6" s="212"/>
      <c r="G6" s="212"/>
      <c r="H6" s="212"/>
      <c r="I6" s="212"/>
    </row>
    <row r="7" spans="1:9" ht="18.75">
      <c r="A7" s="209"/>
      <c r="B7" s="208"/>
      <c r="C7" s="208"/>
      <c r="D7" s="210" t="s">
        <v>12</v>
      </c>
      <c r="E7" s="211"/>
      <c r="F7" s="212"/>
      <c r="G7" s="212"/>
      <c r="H7" s="212"/>
      <c r="I7" s="212"/>
    </row>
    <row r="8" spans="1:9" ht="18.75">
      <c r="A8" s="209"/>
      <c r="B8" s="208"/>
      <c r="C8" s="208"/>
      <c r="D8" s="210" t="s">
        <v>13</v>
      </c>
      <c r="E8" s="211"/>
      <c r="F8" s="212"/>
      <c r="G8" s="212"/>
      <c r="H8" s="212"/>
      <c r="I8" s="212"/>
    </row>
    <row r="9" spans="1:9" ht="16.5">
      <c r="A9" s="213"/>
      <c r="B9" s="208"/>
      <c r="C9" s="208"/>
      <c r="D9" s="210" t="s">
        <v>14</v>
      </c>
      <c r="E9" s="211"/>
      <c r="F9" s="213"/>
      <c r="G9" s="212"/>
      <c r="H9" s="212"/>
      <c r="I9" s="212"/>
    </row>
    <row r="10" spans="1:9" ht="18.75">
      <c r="A10" s="40"/>
      <c r="D10" s="85"/>
      <c r="E10" s="85"/>
      <c r="F10" s="41"/>
      <c r="G10" s="41"/>
      <c r="H10" s="41"/>
      <c r="I10" s="41"/>
    </row>
    <row r="11" spans="1:9" ht="18.75">
      <c r="A11" s="40"/>
      <c r="D11" s="24"/>
      <c r="E11" s="24"/>
      <c r="F11" s="24"/>
      <c r="G11" s="41"/>
      <c r="H11" s="41"/>
      <c r="I11" s="41"/>
    </row>
    <row r="12" spans="1:9" ht="18.75">
      <c r="A12" s="209" t="s">
        <v>15</v>
      </c>
      <c r="B12" s="208"/>
      <c r="C12" s="208"/>
      <c r="D12" s="214" t="s">
        <v>16</v>
      </c>
      <c r="E12" s="215"/>
      <c r="F12" s="215"/>
      <c r="G12" s="216"/>
      <c r="H12" s="212"/>
      <c r="I12" s="212"/>
    </row>
    <row r="13" spans="4:9" ht="16.5">
      <c r="D13" s="24"/>
      <c r="E13" s="75"/>
      <c r="F13" s="75"/>
      <c r="G13" s="78"/>
      <c r="H13" s="41"/>
      <c r="I13" s="41"/>
    </row>
    <row r="14" spans="4:9" ht="16.5">
      <c r="D14" s="24"/>
      <c r="E14" s="75"/>
      <c r="F14" s="75"/>
      <c r="G14" s="78"/>
      <c r="H14" s="41"/>
      <c r="I14" s="41"/>
    </row>
    <row r="15" spans="1:9" ht="18.75">
      <c r="A15" s="40" t="s">
        <v>17</v>
      </c>
      <c r="D15" s="24" t="s">
        <v>18</v>
      </c>
      <c r="E15" s="75"/>
      <c r="F15" s="75"/>
      <c r="G15" s="78"/>
      <c r="H15" s="41"/>
      <c r="I15" s="41"/>
    </row>
    <row r="16" spans="1:9" ht="18.75">
      <c r="A16" s="40"/>
      <c r="D16" s="24"/>
      <c r="E16" s="75"/>
      <c r="F16" s="75"/>
      <c r="G16" s="78"/>
      <c r="H16" s="41"/>
      <c r="I16" s="41"/>
    </row>
    <row r="17" spans="1:9" ht="18.75">
      <c r="A17" s="142"/>
      <c r="D17" s="24"/>
      <c r="E17" s="75"/>
      <c r="F17" s="75"/>
      <c r="G17" s="78"/>
      <c r="H17" s="41"/>
      <c r="I17" s="41"/>
    </row>
    <row r="18" spans="1:9" ht="18.75">
      <c r="A18" s="209" t="s">
        <v>19</v>
      </c>
      <c r="B18" s="209"/>
      <c r="C18" s="209"/>
      <c r="D18" s="214" t="s">
        <v>20</v>
      </c>
      <c r="E18" s="215"/>
      <c r="F18" s="215"/>
      <c r="G18" s="78"/>
      <c r="H18" s="41"/>
      <c r="I18" s="41"/>
    </row>
    <row r="19" spans="1:9" ht="18.75">
      <c r="A19" s="40"/>
      <c r="D19" s="24"/>
      <c r="E19" s="75"/>
      <c r="F19" s="75"/>
      <c r="G19" s="76"/>
      <c r="H19" s="40"/>
      <c r="I19" s="40"/>
    </row>
    <row r="20" spans="1:7" ht="18.75">
      <c r="A20" s="40"/>
      <c r="D20" s="24"/>
      <c r="E20" s="75"/>
      <c r="F20" s="75"/>
      <c r="G20" s="76"/>
    </row>
    <row r="21" spans="1:7" ht="18.75">
      <c r="A21" s="209" t="s">
        <v>21</v>
      </c>
      <c r="B21" s="208"/>
      <c r="C21" s="208"/>
      <c r="D21" s="214" t="s">
        <v>22</v>
      </c>
      <c r="E21" s="215"/>
      <c r="F21" s="215"/>
      <c r="G21" s="76"/>
    </row>
    <row r="22" spans="1:7" ht="18.75">
      <c r="A22" s="209"/>
      <c r="B22" s="208"/>
      <c r="C22" s="208"/>
      <c r="D22" s="214" t="s">
        <v>23</v>
      </c>
      <c r="E22" s="216"/>
      <c r="F22" s="216"/>
      <c r="G22" s="76"/>
    </row>
    <row r="23" spans="1:7" ht="18.75">
      <c r="A23" s="40"/>
      <c r="D23" s="41"/>
      <c r="E23" s="78"/>
      <c r="F23" s="78"/>
      <c r="G23" s="76"/>
    </row>
    <row r="24" spans="1:7" ht="18.75">
      <c r="A24" s="40"/>
      <c r="D24" s="24"/>
      <c r="E24" s="76"/>
      <c r="F24" s="76"/>
      <c r="G24" s="76"/>
    </row>
    <row r="25" spans="1:7" ht="18.75">
      <c r="A25" s="209" t="s">
        <v>24</v>
      </c>
      <c r="B25" s="208"/>
      <c r="C25" s="219"/>
      <c r="D25" s="214" t="s">
        <v>25</v>
      </c>
      <c r="E25" s="215"/>
      <c r="F25" s="217"/>
      <c r="G25" s="113"/>
    </row>
    <row r="26" spans="1:7" ht="18.75">
      <c r="A26" s="209"/>
      <c r="B26" s="208"/>
      <c r="C26" s="219"/>
      <c r="D26" s="214" t="s">
        <v>26</v>
      </c>
      <c r="E26" s="215"/>
      <c r="F26" s="217"/>
      <c r="G26" s="79"/>
    </row>
    <row r="27" spans="1:7" ht="18.75">
      <c r="A27" s="209"/>
      <c r="B27" s="208"/>
      <c r="C27" s="219"/>
      <c r="D27" s="214" t="s">
        <v>27</v>
      </c>
      <c r="E27" s="215"/>
      <c r="F27" s="217"/>
      <c r="G27" s="79"/>
    </row>
    <row r="28" spans="1:7" ht="18.75">
      <c r="A28" s="209"/>
      <c r="B28" s="208"/>
      <c r="C28" s="219"/>
      <c r="D28" s="214" t="s">
        <v>28</v>
      </c>
      <c r="E28" s="218"/>
      <c r="F28" s="218"/>
      <c r="G28" s="79"/>
    </row>
    <row r="29" spans="1:7" ht="18.75">
      <c r="A29" s="209"/>
      <c r="B29" s="208"/>
      <c r="C29" s="208"/>
      <c r="D29" s="212" t="s">
        <v>29</v>
      </c>
      <c r="E29" s="218"/>
      <c r="F29" s="217"/>
      <c r="G29" s="79"/>
    </row>
    <row r="30" spans="1:7" ht="18.75">
      <c r="A30" s="209"/>
      <c r="B30" s="208"/>
      <c r="C30" s="212"/>
      <c r="D30" s="212" t="s">
        <v>30</v>
      </c>
      <c r="E30" s="220"/>
      <c r="F30" s="220"/>
      <c r="G30" s="79"/>
    </row>
    <row r="31" spans="1:7" ht="18.75">
      <c r="A31" s="40"/>
      <c r="D31" s="24"/>
      <c r="E31" s="79"/>
      <c r="F31" s="76"/>
      <c r="G31" s="79"/>
    </row>
    <row r="32" spans="1:9" ht="18.75">
      <c r="A32" s="233" t="s">
        <v>42</v>
      </c>
      <c r="B32" s="232"/>
      <c r="C32" s="231" t="s">
        <v>33</v>
      </c>
      <c r="D32" s="227" t="s">
        <v>34</v>
      </c>
      <c r="E32" s="230"/>
      <c r="F32" s="230"/>
      <c r="G32" s="230"/>
      <c r="H32" s="226"/>
      <c r="I32" s="40"/>
    </row>
    <row r="33" spans="1:9" ht="18.75">
      <c r="A33" s="40"/>
      <c r="D33" s="227" t="s">
        <v>35</v>
      </c>
      <c r="E33" s="230"/>
      <c r="F33" s="230"/>
      <c r="G33" s="230"/>
      <c r="H33" s="226"/>
      <c r="I33" s="40"/>
    </row>
    <row r="34" spans="1:8" ht="18.75">
      <c r="A34" s="40"/>
      <c r="D34" s="227" t="s">
        <v>36</v>
      </c>
      <c r="E34" s="230"/>
      <c r="F34" s="230"/>
      <c r="G34" s="230"/>
      <c r="H34" s="226"/>
    </row>
    <row r="35" spans="1:8" ht="18.75">
      <c r="A35" s="40"/>
      <c r="D35" s="227" t="s">
        <v>37</v>
      </c>
      <c r="E35" s="230"/>
      <c r="F35" s="230"/>
      <c r="G35" s="230"/>
      <c r="H35" s="226"/>
    </row>
    <row r="36" spans="1:8" ht="18.75">
      <c r="A36" s="40"/>
      <c r="D36" s="225" t="s">
        <v>38</v>
      </c>
      <c r="E36" s="230"/>
      <c r="F36" s="230"/>
      <c r="G36" s="230"/>
      <c r="H36" s="226"/>
    </row>
    <row r="37" spans="1:8" ht="18.75">
      <c r="A37" s="40"/>
      <c r="D37" s="227" t="s">
        <v>39</v>
      </c>
      <c r="E37" s="230"/>
      <c r="F37" s="230"/>
      <c r="G37" s="230"/>
      <c r="H37" s="226"/>
    </row>
    <row r="38" spans="1:8" ht="18.75">
      <c r="A38" s="40"/>
      <c r="D38" s="227" t="s">
        <v>40</v>
      </c>
      <c r="E38" s="230"/>
      <c r="F38" s="230"/>
      <c r="G38" s="230"/>
      <c r="H38" s="226"/>
    </row>
    <row r="39" spans="1:8" ht="18.75">
      <c r="A39" s="40"/>
      <c r="D39" s="225" t="s">
        <v>41</v>
      </c>
      <c r="E39" s="229"/>
      <c r="F39" s="228"/>
      <c r="G39" s="229"/>
      <c r="H39" s="226"/>
    </row>
    <row r="40" spans="1:7" ht="18.75">
      <c r="A40" s="40"/>
      <c r="D40" s="87"/>
      <c r="E40" s="80"/>
      <c r="F40" s="113"/>
      <c r="G40" s="80"/>
    </row>
    <row r="41" spans="1:9" ht="18.75">
      <c r="A41" s="209" t="s">
        <v>31</v>
      </c>
      <c r="B41" s="203" t="s">
        <v>33</v>
      </c>
      <c r="C41" s="208"/>
      <c r="D41" s="212" t="s">
        <v>32</v>
      </c>
      <c r="E41" s="218"/>
      <c r="F41" s="79"/>
      <c r="G41" s="80"/>
      <c r="H41" s="42"/>
      <c r="I41" s="42"/>
    </row>
    <row r="42" spans="1:7" ht="18.75">
      <c r="A42" s="40"/>
      <c r="E42" s="79"/>
      <c r="F42" s="76"/>
      <c r="G42" s="79"/>
    </row>
    <row r="43" spans="1:6" ht="18.75">
      <c r="A43" s="40"/>
      <c r="F43" s="40"/>
    </row>
    <row r="44" spans="1:6" ht="18.75">
      <c r="A44" s="40"/>
      <c r="F44" s="40"/>
    </row>
    <row r="45" spans="1:6" ht="18.75">
      <c r="A45" s="40"/>
      <c r="F45" s="40"/>
    </row>
    <row r="46" spans="1:6" ht="18.75">
      <c r="A46" s="40"/>
      <c r="F46" s="40"/>
    </row>
    <row r="47" spans="1:6" ht="18.75">
      <c r="A47" s="40"/>
      <c r="F47" s="40"/>
    </row>
    <row r="48" spans="1:6" ht="18.75">
      <c r="A48" s="40"/>
      <c r="F48" s="40"/>
    </row>
    <row r="49" spans="1:6" ht="18.75">
      <c r="A49" s="40"/>
      <c r="F49" s="40"/>
    </row>
    <row r="50" ht="12.75"/>
    <row r="51" ht="12.75"/>
    <row r="52" ht="12.75"/>
    <row r="53" ht="12.75"/>
    <row r="54" ht="12.75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SheetLayoutView="80" zoomScalePageLayoutView="0" workbookViewId="0" topLeftCell="A1">
      <selection activeCell="A42" sqref="A42"/>
    </sheetView>
  </sheetViews>
  <sheetFormatPr defaultColWidth="11.421875" defaultRowHeight="12.75"/>
  <cols>
    <col min="1" max="1" width="50.8515625" style="21" customWidth="1"/>
    <col min="2" max="2" width="9.421875" style="52" customWidth="1"/>
    <col min="3" max="3" width="5.00390625" style="52" customWidth="1"/>
    <col min="4" max="4" width="12.421875" style="52" customWidth="1"/>
    <col min="5" max="5" width="2.00390625" style="52" customWidth="1"/>
    <col min="6" max="6" width="12.00390625" style="52" customWidth="1"/>
    <col min="7" max="7" width="2.00390625" style="18" customWidth="1"/>
    <col min="8" max="16384" width="11.421875" style="21" customWidth="1"/>
  </cols>
  <sheetData>
    <row r="1" spans="1:7" ht="15">
      <c r="A1" s="281" t="s">
        <v>7</v>
      </c>
      <c r="B1" s="282"/>
      <c r="C1" s="282"/>
      <c r="D1" s="282"/>
      <c r="E1" s="282"/>
      <c r="F1" s="282"/>
      <c r="G1" s="282"/>
    </row>
    <row r="2" spans="1:7" s="54" customFormat="1" ht="15">
      <c r="A2" s="283" t="s">
        <v>43</v>
      </c>
      <c r="B2" s="284"/>
      <c r="C2" s="284"/>
      <c r="D2" s="284"/>
      <c r="E2" s="284"/>
      <c r="F2" s="284"/>
      <c r="G2" s="284"/>
    </row>
    <row r="3" spans="1:7" ht="15">
      <c r="A3" s="234" t="s">
        <v>44</v>
      </c>
      <c r="B3" s="235"/>
      <c r="C3" s="235"/>
      <c r="D3" s="235"/>
      <c r="E3" s="235"/>
      <c r="F3" s="235"/>
      <c r="G3" s="207"/>
    </row>
    <row r="4" spans="1:7" ht="15">
      <c r="A4" s="123"/>
      <c r="B4" s="125"/>
      <c r="C4" s="125"/>
      <c r="D4" s="195"/>
      <c r="E4" s="125"/>
      <c r="F4" s="125"/>
      <c r="G4" s="124"/>
    </row>
    <row r="5" spans="1:7" ht="15" customHeight="1">
      <c r="A5" s="192"/>
      <c r="B5" s="285" t="s">
        <v>45</v>
      </c>
      <c r="C5" s="184"/>
      <c r="D5" s="279" t="s">
        <v>3</v>
      </c>
      <c r="E5" s="126"/>
      <c r="F5" s="279" t="s">
        <v>2</v>
      </c>
      <c r="G5" s="84"/>
    </row>
    <row r="6" spans="1:7" ht="15">
      <c r="A6" s="194"/>
      <c r="B6" s="285"/>
      <c r="C6" s="126"/>
      <c r="D6" s="279"/>
      <c r="E6" s="126"/>
      <c r="F6" s="280"/>
      <c r="G6" s="53"/>
    </row>
    <row r="7" spans="1:7" ht="15">
      <c r="A7" s="194"/>
      <c r="G7" s="20"/>
    </row>
    <row r="8" spans="1:7" ht="15">
      <c r="A8" s="193"/>
      <c r="G8" s="20"/>
    </row>
    <row r="9" spans="1:6" ht="15">
      <c r="A9" s="243" t="s">
        <v>67</v>
      </c>
      <c r="B9" s="52">
        <v>3</v>
      </c>
      <c r="C9" s="17"/>
      <c r="D9" s="17">
        <v>209845</v>
      </c>
      <c r="E9" s="145"/>
      <c r="F9" s="17">
        <v>209059</v>
      </c>
    </row>
    <row r="10" spans="1:6" ht="15">
      <c r="A10" s="243" t="s">
        <v>68</v>
      </c>
      <c r="B10" s="52">
        <v>4</v>
      </c>
      <c r="C10" s="17"/>
      <c r="D10" s="17">
        <v>3786</v>
      </c>
      <c r="E10" s="145"/>
      <c r="F10" s="17">
        <v>3100</v>
      </c>
    </row>
    <row r="11" spans="1:6" ht="30">
      <c r="A11" s="249" t="s">
        <v>69</v>
      </c>
      <c r="C11" s="185"/>
      <c r="D11" s="17">
        <v>4341</v>
      </c>
      <c r="E11" s="145"/>
      <c r="F11" s="17">
        <v>-2393</v>
      </c>
    </row>
    <row r="12" spans="1:6" ht="15">
      <c r="A12" s="243" t="s">
        <v>70</v>
      </c>
      <c r="B12" s="165">
        <v>5</v>
      </c>
      <c r="C12" s="17"/>
      <c r="D12" s="17">
        <v>-56910</v>
      </c>
      <c r="E12" s="145"/>
      <c r="F12" s="17">
        <v>-51527</v>
      </c>
    </row>
    <row r="13" spans="1:6" ht="15">
      <c r="A13" s="243" t="s">
        <v>71</v>
      </c>
      <c r="B13" s="52">
        <v>6</v>
      </c>
      <c r="C13" s="17"/>
      <c r="D13" s="17">
        <f>-68263-600</f>
        <v>-68863</v>
      </c>
      <c r="E13" s="145"/>
      <c r="F13" s="17">
        <v>-63243</v>
      </c>
    </row>
    <row r="14" spans="1:6" ht="15">
      <c r="A14" s="243" t="s">
        <v>63</v>
      </c>
      <c r="B14" s="52">
        <v>7</v>
      </c>
      <c r="C14" s="17"/>
      <c r="D14" s="17">
        <v>-33953</v>
      </c>
      <c r="E14" s="145"/>
      <c r="F14" s="17">
        <v>-29165</v>
      </c>
    </row>
    <row r="15" spans="1:6" ht="15">
      <c r="A15" s="248" t="s">
        <v>64</v>
      </c>
      <c r="B15" s="52" t="s">
        <v>5</v>
      </c>
      <c r="C15" s="17"/>
      <c r="D15" s="17">
        <v>-8454</v>
      </c>
      <c r="E15" s="145"/>
      <c r="F15" s="17">
        <v>-8506</v>
      </c>
    </row>
    <row r="16" spans="1:6" ht="15">
      <c r="A16" s="247" t="s">
        <v>65</v>
      </c>
      <c r="B16" s="52" t="s">
        <v>4</v>
      </c>
      <c r="C16" s="17"/>
      <c r="D16" s="17">
        <f>-4636-759</f>
        <v>-5395</v>
      </c>
      <c r="E16" s="145"/>
      <c r="F16" s="17">
        <v>-4292</v>
      </c>
    </row>
    <row r="17" spans="1:6" ht="15">
      <c r="A17" s="244" t="s">
        <v>66</v>
      </c>
      <c r="C17" s="188"/>
      <c r="D17" s="150">
        <f>SUM(D9:D16)</f>
        <v>44397</v>
      </c>
      <c r="E17" s="145"/>
      <c r="F17" s="150">
        <f>SUM(F9:F16)</f>
        <v>53033</v>
      </c>
    </row>
    <row r="18" spans="1:6" ht="15">
      <c r="A18" s="54"/>
      <c r="C18" s="186"/>
      <c r="D18" s="154"/>
      <c r="E18" s="145"/>
      <c r="F18" s="154"/>
    </row>
    <row r="19" spans="1:6" ht="15">
      <c r="A19" s="247" t="s">
        <v>62</v>
      </c>
      <c r="B19" s="52">
        <v>10</v>
      </c>
      <c r="C19" s="17"/>
      <c r="D19" s="151">
        <v>-869</v>
      </c>
      <c r="E19" s="145"/>
      <c r="F19" s="151">
        <v>-1843</v>
      </c>
    </row>
    <row r="20" spans="1:6" ht="15">
      <c r="A20" s="54"/>
      <c r="C20" s="186"/>
      <c r="D20" s="154"/>
      <c r="E20" s="145"/>
      <c r="F20" s="154"/>
    </row>
    <row r="21" spans="1:6" ht="15">
      <c r="A21" s="247" t="s">
        <v>59</v>
      </c>
      <c r="B21" s="52">
        <v>11</v>
      </c>
      <c r="C21" s="17"/>
      <c r="D21" s="17">
        <v>11336</v>
      </c>
      <c r="E21" s="145"/>
      <c r="F21" s="17">
        <v>6526</v>
      </c>
    </row>
    <row r="22" spans="1:6" ht="15">
      <c r="A22" s="247" t="s">
        <v>60</v>
      </c>
      <c r="B22" s="52">
        <v>12</v>
      </c>
      <c r="C22" s="17"/>
      <c r="D22" s="17">
        <f>-6834-2350</f>
        <v>-9184</v>
      </c>
      <c r="E22" s="145"/>
      <c r="F22" s="17">
        <v>-12165</v>
      </c>
    </row>
    <row r="23" spans="1:6" ht="15">
      <c r="A23" s="234" t="s">
        <v>61</v>
      </c>
      <c r="C23" s="189"/>
      <c r="D23" s="157">
        <f>D21+D22</f>
        <v>2152</v>
      </c>
      <c r="E23" s="153"/>
      <c r="F23" s="157">
        <f>F21+F22</f>
        <v>-5639</v>
      </c>
    </row>
    <row r="24" spans="1:7" ht="15">
      <c r="A24" s="127"/>
      <c r="C24" s="186"/>
      <c r="D24" s="154"/>
      <c r="E24" s="145"/>
      <c r="F24" s="154"/>
      <c r="G24" s="20"/>
    </row>
    <row r="25" spans="1:7" ht="15">
      <c r="A25" s="244" t="s">
        <v>51</v>
      </c>
      <c r="C25" s="190"/>
      <c r="D25" s="156">
        <f>D17+D23+D19</f>
        <v>45680</v>
      </c>
      <c r="E25" s="145"/>
      <c r="F25" s="156">
        <f>F17+F23+F19</f>
        <v>45551</v>
      </c>
      <c r="G25" s="20"/>
    </row>
    <row r="26" spans="1:7" ht="15">
      <c r="A26" s="234"/>
      <c r="C26" s="186"/>
      <c r="D26" s="154"/>
      <c r="E26" s="145"/>
      <c r="F26" s="154"/>
      <c r="G26" s="20"/>
    </row>
    <row r="27" spans="1:6" ht="15">
      <c r="A27" s="243" t="s">
        <v>52</v>
      </c>
      <c r="C27" s="17"/>
      <c r="D27" s="151">
        <v>-5020</v>
      </c>
      <c r="E27" s="145"/>
      <c r="F27" s="151">
        <v>-5007</v>
      </c>
    </row>
    <row r="28" spans="1:7" ht="15">
      <c r="A28" s="234"/>
      <c r="B28" s="50"/>
      <c r="C28" s="187"/>
      <c r="D28" s="155"/>
      <c r="E28" s="146"/>
      <c r="F28" s="155"/>
      <c r="G28" s="20"/>
    </row>
    <row r="29" spans="1:7" ht="15.75" thickBot="1">
      <c r="A29" s="244" t="s">
        <v>53</v>
      </c>
      <c r="B29" s="50"/>
      <c r="C29" s="191"/>
      <c r="D29" s="152">
        <f>D25+D27</f>
        <v>40660</v>
      </c>
      <c r="E29" s="146"/>
      <c r="F29" s="152">
        <f>F25+F27</f>
        <v>40544</v>
      </c>
      <c r="G29" s="20"/>
    </row>
    <row r="30" spans="1:7" ht="15.75" thickTop="1">
      <c r="A30" s="123"/>
      <c r="B30" s="50"/>
      <c r="C30" s="50"/>
      <c r="D30" s="155"/>
      <c r="E30" s="50"/>
      <c r="F30" s="155"/>
      <c r="G30" s="20"/>
    </row>
    <row r="31" spans="1:7" ht="15">
      <c r="A31" s="245" t="s">
        <v>54</v>
      </c>
      <c r="B31" s="196">
        <v>13</v>
      </c>
      <c r="C31" s="159"/>
      <c r="D31" s="160"/>
      <c r="E31" s="159"/>
      <c r="F31" s="160"/>
      <c r="G31" s="20"/>
    </row>
    <row r="32" spans="1:7" ht="30">
      <c r="A32" s="246" t="s">
        <v>55</v>
      </c>
      <c r="B32" s="158"/>
      <c r="C32" s="169"/>
      <c r="D32" s="169">
        <v>86</v>
      </c>
      <c r="E32" s="161"/>
      <c r="F32" s="169">
        <v>3976</v>
      </c>
      <c r="G32" s="20"/>
    </row>
    <row r="33" spans="1:7" ht="30">
      <c r="A33" s="246" t="s">
        <v>56</v>
      </c>
      <c r="B33" s="158"/>
      <c r="C33" s="169"/>
      <c r="D33" s="202">
        <f>8630-811-4625</f>
        <v>3194</v>
      </c>
      <c r="E33" s="161"/>
      <c r="F33" s="169">
        <v>58</v>
      </c>
      <c r="G33" s="20"/>
    </row>
    <row r="34" spans="1:7" ht="30">
      <c r="A34" s="246" t="s">
        <v>57</v>
      </c>
      <c r="B34" s="158"/>
      <c r="C34" s="169"/>
      <c r="D34" s="202">
        <f>-863+81+463</f>
        <v>-319</v>
      </c>
      <c r="E34" s="161"/>
      <c r="F34" s="169">
        <v>-6</v>
      </c>
      <c r="G34" s="20"/>
    </row>
    <row r="35" spans="1:7" ht="28.5">
      <c r="A35" s="242" t="s">
        <v>58</v>
      </c>
      <c r="B35" s="21"/>
      <c r="C35" s="160"/>
      <c r="D35" s="164">
        <f>SUM(D32:D34)</f>
        <v>2961</v>
      </c>
      <c r="E35" s="159"/>
      <c r="F35" s="164">
        <f>SUM(F32:F34)</f>
        <v>4028</v>
      </c>
      <c r="G35" s="20"/>
    </row>
    <row r="36" spans="1:7" ht="15">
      <c r="A36" s="149"/>
      <c r="B36" s="21"/>
      <c r="C36" s="155"/>
      <c r="D36" s="155"/>
      <c r="E36" s="146"/>
      <c r="F36" s="155"/>
      <c r="G36" s="20"/>
    </row>
    <row r="37" spans="1:7" ht="29.25" thickBot="1">
      <c r="A37" s="242" t="s">
        <v>50</v>
      </c>
      <c r="B37" s="158"/>
      <c r="C37" s="190"/>
      <c r="D37" s="152">
        <f>D35+D29</f>
        <v>43621</v>
      </c>
      <c r="E37" s="146"/>
      <c r="F37" s="152">
        <f>F35+F29</f>
        <v>44572</v>
      </c>
      <c r="G37" s="20"/>
    </row>
    <row r="38" spans="1:7" ht="15.75" thickTop="1">
      <c r="A38" s="162"/>
      <c r="B38" s="158"/>
      <c r="C38" s="158"/>
      <c r="D38" s="163"/>
      <c r="E38" s="158"/>
      <c r="F38" s="163"/>
      <c r="G38" s="20"/>
    </row>
    <row r="39" spans="1:7" ht="15">
      <c r="A39" s="221" t="s">
        <v>72</v>
      </c>
      <c r="C39" s="182" t="s">
        <v>6</v>
      </c>
      <c r="D39" s="183">
        <v>0.31</v>
      </c>
      <c r="E39" s="182"/>
      <c r="F39" s="183">
        <v>0.31</v>
      </c>
      <c r="G39" s="20"/>
    </row>
    <row r="40" spans="1:4" ht="15">
      <c r="A40" s="74"/>
      <c r="D40" s="147"/>
    </row>
    <row r="41" ht="15">
      <c r="A41" s="74"/>
    </row>
    <row r="42" spans="1:6" ht="15">
      <c r="A42" s="241" t="s">
        <v>166</v>
      </c>
      <c r="B42" s="50"/>
      <c r="C42" s="50"/>
      <c r="D42" s="50"/>
      <c r="E42" s="50"/>
      <c r="F42" s="50"/>
    </row>
    <row r="43" ht="15">
      <c r="A43" s="74"/>
    </row>
    <row r="45" ht="15">
      <c r="A45" s="236" t="s">
        <v>46</v>
      </c>
    </row>
    <row r="46" ht="15">
      <c r="A46" s="238" t="s">
        <v>47</v>
      </c>
    </row>
    <row r="47" ht="15">
      <c r="A47" s="237"/>
    </row>
    <row r="48" ht="15">
      <c r="A48" s="236" t="s">
        <v>48</v>
      </c>
    </row>
    <row r="49" ht="15">
      <c r="A49" s="238" t="s">
        <v>18</v>
      </c>
    </row>
    <row r="50" ht="15">
      <c r="A50" s="237"/>
    </row>
    <row r="51" ht="15">
      <c r="A51" s="239" t="s">
        <v>49</v>
      </c>
    </row>
    <row r="52" ht="15">
      <c r="A52" s="240" t="s">
        <v>20</v>
      </c>
    </row>
    <row r="54" ht="15">
      <c r="A54" s="54"/>
    </row>
    <row r="55" ht="15">
      <c r="A55" s="54"/>
    </row>
    <row r="56" ht="15">
      <c r="A56" s="54"/>
    </row>
    <row r="57" spans="1:7" ht="15">
      <c r="A57" s="278"/>
      <c r="B57" s="278"/>
      <c r="C57" s="278"/>
      <c r="D57" s="278"/>
      <c r="E57" s="278"/>
      <c r="F57" s="278"/>
      <c r="G57" s="278"/>
    </row>
    <row r="58" spans="1:7" ht="15">
      <c r="A58" s="19"/>
      <c r="B58" s="51"/>
      <c r="C58" s="51"/>
      <c r="D58" s="51"/>
      <c r="E58" s="51"/>
      <c r="F58" s="51"/>
      <c r="G58" s="19"/>
    </row>
    <row r="59" ht="15">
      <c r="A59" s="46"/>
    </row>
    <row r="60" ht="15">
      <c r="A60" s="118"/>
    </row>
    <row r="61" ht="15">
      <c r="A61" s="119"/>
    </row>
    <row r="62" ht="15">
      <c r="A62" s="119"/>
    </row>
    <row r="63" ht="15">
      <c r="A63" s="116"/>
    </row>
    <row r="64" ht="15">
      <c r="A64" s="120"/>
    </row>
    <row r="65" ht="15">
      <c r="A65" s="121"/>
    </row>
    <row r="70" ht="15">
      <c r="A70" s="122"/>
    </row>
  </sheetData>
  <sheetProtection/>
  <mergeCells count="6">
    <mergeCell ref="A57:G57"/>
    <mergeCell ref="F5:F6"/>
    <mergeCell ref="D5:D6"/>
    <mergeCell ref="A1:G1"/>
    <mergeCell ref="A2:G2"/>
    <mergeCell ref="B5:B6"/>
  </mergeCells>
  <printOptions/>
  <pageMargins left="0.8661417322834646" right="0.15748031496062992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8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1" width="58.28125" style="106" customWidth="1"/>
    <col min="2" max="2" width="8.28125" style="106" customWidth="1"/>
    <col min="3" max="3" width="10.28125" style="106" customWidth="1"/>
    <col min="4" max="4" width="13.7109375" style="106" customWidth="1"/>
    <col min="5" max="5" width="2.140625" style="106" customWidth="1"/>
    <col min="6" max="6" width="12.421875" style="106" customWidth="1"/>
    <col min="7" max="7" width="2.140625" style="106" customWidth="1"/>
    <col min="8" max="16384" width="11.421875" style="106" customWidth="1"/>
  </cols>
  <sheetData>
    <row r="1" spans="1:7" ht="15">
      <c r="A1" s="281" t="s">
        <v>7</v>
      </c>
      <c r="B1" s="282"/>
      <c r="C1" s="282"/>
      <c r="D1" s="282"/>
      <c r="E1" s="282"/>
      <c r="F1" s="282"/>
      <c r="G1" s="282"/>
    </row>
    <row r="2" spans="1:7" ht="15">
      <c r="A2" s="283" t="s">
        <v>171</v>
      </c>
      <c r="B2" s="284"/>
      <c r="C2" s="284"/>
      <c r="D2" s="284"/>
      <c r="E2" s="284"/>
      <c r="F2" s="284"/>
      <c r="G2" s="284"/>
    </row>
    <row r="3" spans="1:7" ht="15">
      <c r="A3" s="234" t="s">
        <v>44</v>
      </c>
      <c r="B3" s="235"/>
      <c r="C3" s="235"/>
      <c r="D3" s="235"/>
      <c r="E3" s="235"/>
      <c r="F3" s="235"/>
      <c r="G3" s="207"/>
    </row>
    <row r="4" spans="1:6" ht="26.25" customHeight="1">
      <c r="A4" s="128"/>
      <c r="B4" s="126"/>
      <c r="C4" s="285" t="s">
        <v>45</v>
      </c>
      <c r="D4" s="286" t="s">
        <v>168</v>
      </c>
      <c r="E4" s="126"/>
      <c r="F4" s="286" t="s">
        <v>167</v>
      </c>
    </row>
    <row r="5" spans="2:6" ht="12" customHeight="1">
      <c r="B5" s="126"/>
      <c r="C5" s="285"/>
      <c r="D5" s="287"/>
      <c r="E5" s="126"/>
      <c r="F5" s="287"/>
    </row>
    <row r="6" spans="1:6" ht="14.25">
      <c r="A6" s="264" t="s">
        <v>99</v>
      </c>
      <c r="B6" s="53"/>
      <c r="C6" s="53"/>
      <c r="D6" s="53"/>
      <c r="E6" s="53"/>
      <c r="F6" s="53"/>
    </row>
    <row r="7" spans="1:6" ht="14.25">
      <c r="A7" s="264" t="s">
        <v>100</v>
      </c>
      <c r="B7" s="49"/>
      <c r="C7" s="49"/>
      <c r="D7" s="49"/>
      <c r="E7" s="49"/>
      <c r="F7" s="49"/>
    </row>
    <row r="8" spans="1:8" ht="15">
      <c r="A8" s="265" t="s">
        <v>101</v>
      </c>
      <c r="B8" s="56"/>
      <c r="C8" s="56">
        <v>14</v>
      </c>
      <c r="D8" s="89">
        <v>135033</v>
      </c>
      <c r="E8" s="56"/>
      <c r="F8" s="89">
        <v>112497</v>
      </c>
      <c r="H8" s="130"/>
    </row>
    <row r="9" spans="1:8" ht="15">
      <c r="A9" s="260" t="s">
        <v>102</v>
      </c>
      <c r="B9" s="56"/>
      <c r="C9" s="56">
        <v>15</v>
      </c>
      <c r="D9" s="89">
        <v>3369</v>
      </c>
      <c r="E9" s="56"/>
      <c r="F9" s="89">
        <v>1950</v>
      </c>
      <c r="H9" s="130"/>
    </row>
    <row r="10" spans="1:8" ht="15">
      <c r="A10" s="265" t="s">
        <v>103</v>
      </c>
      <c r="B10" s="56"/>
      <c r="C10" s="56">
        <v>16</v>
      </c>
      <c r="D10" s="89">
        <v>19170</v>
      </c>
      <c r="E10" s="56"/>
      <c r="F10" s="89">
        <v>19535</v>
      </c>
      <c r="H10" s="130"/>
    </row>
    <row r="11" spans="1:8" ht="15">
      <c r="A11" s="260" t="s">
        <v>104</v>
      </c>
      <c r="B11" s="56"/>
      <c r="C11" s="56">
        <v>17</v>
      </c>
      <c r="D11" s="89">
        <v>88462</v>
      </c>
      <c r="E11" s="56"/>
      <c r="F11" s="89">
        <f>90113-218-670+519</f>
        <v>89744</v>
      </c>
      <c r="H11" s="130"/>
    </row>
    <row r="12" spans="1:8" ht="15">
      <c r="A12" s="260" t="s">
        <v>105</v>
      </c>
      <c r="B12" s="56"/>
      <c r="C12" s="56">
        <v>18</v>
      </c>
      <c r="D12" s="89">
        <f>19188-2350</f>
        <v>16838</v>
      </c>
      <c r="E12" s="56"/>
      <c r="F12" s="89">
        <f>17734+306</f>
        <v>18040</v>
      </c>
      <c r="H12" s="130"/>
    </row>
    <row r="13" spans="1:8" ht="15">
      <c r="A13" s="266" t="s">
        <v>106</v>
      </c>
      <c r="B13" s="56"/>
      <c r="C13" s="56">
        <v>19</v>
      </c>
      <c r="D13" s="89">
        <v>16027</v>
      </c>
      <c r="E13" s="56"/>
      <c r="F13" s="89">
        <v>12254</v>
      </c>
      <c r="H13" s="130"/>
    </row>
    <row r="14" spans="1:8" ht="15">
      <c r="A14" s="22"/>
      <c r="B14" s="49"/>
      <c r="C14" s="49"/>
      <c r="D14" s="91">
        <f>SUM(D8:D13)</f>
        <v>278899</v>
      </c>
      <c r="E14" s="49"/>
      <c r="F14" s="91">
        <f>SUM(F8:F13)</f>
        <v>254020</v>
      </c>
      <c r="H14" s="130"/>
    </row>
    <row r="15" spans="1:6" ht="14.25" customHeight="1">
      <c r="A15" s="264" t="s">
        <v>107</v>
      </c>
      <c r="B15" s="49"/>
      <c r="C15" s="49"/>
      <c r="D15" s="90"/>
      <c r="E15" s="49"/>
      <c r="F15" s="90"/>
    </row>
    <row r="16" spans="1:6" ht="15">
      <c r="A16" s="247" t="s">
        <v>108</v>
      </c>
      <c r="B16" s="56"/>
      <c r="C16" s="56">
        <v>20</v>
      </c>
      <c r="D16" s="90">
        <f>51023-759</f>
        <v>50264</v>
      </c>
      <c r="E16" s="56"/>
      <c r="F16" s="90">
        <f>45889+618</f>
        <v>46507</v>
      </c>
    </row>
    <row r="17" spans="1:7" ht="15">
      <c r="A17" s="247" t="s">
        <v>109</v>
      </c>
      <c r="B17" s="56"/>
      <c r="C17" s="56">
        <v>21</v>
      </c>
      <c r="D17" s="90">
        <f>139505-17551</f>
        <v>121954</v>
      </c>
      <c r="E17" s="56"/>
      <c r="F17" s="90">
        <v>90607</v>
      </c>
      <c r="G17" s="130"/>
    </row>
    <row r="18" spans="1:9" ht="15">
      <c r="A18" s="247" t="s">
        <v>110</v>
      </c>
      <c r="B18" s="56"/>
      <c r="C18" s="56">
        <v>22</v>
      </c>
      <c r="D18" s="90">
        <v>29241</v>
      </c>
      <c r="E18" s="56"/>
      <c r="F18" s="90">
        <f>40535+2-1226</f>
        <v>39311</v>
      </c>
      <c r="I18" s="130"/>
    </row>
    <row r="19" spans="1:6" ht="15">
      <c r="A19" s="237" t="s">
        <v>111</v>
      </c>
      <c r="B19" s="56"/>
      <c r="C19" s="56">
        <v>23</v>
      </c>
      <c r="D19" s="90">
        <f>10224+17551</f>
        <v>27775</v>
      </c>
      <c r="E19" s="56"/>
      <c r="F19" s="90">
        <f>4616+1226</f>
        <v>5842</v>
      </c>
    </row>
    <row r="20" spans="1:6" ht="15">
      <c r="A20" s="247" t="s">
        <v>112</v>
      </c>
      <c r="B20" s="56"/>
      <c r="C20" s="56">
        <v>24</v>
      </c>
      <c r="D20" s="90">
        <v>18334</v>
      </c>
      <c r="E20" s="56"/>
      <c r="F20" s="90">
        <v>30982</v>
      </c>
    </row>
    <row r="21" spans="1:6" ht="14.25">
      <c r="A21" s="43"/>
      <c r="B21" s="49"/>
      <c r="C21" s="49"/>
      <c r="D21" s="91">
        <f>SUM(D16:D20)</f>
        <v>247568</v>
      </c>
      <c r="E21" s="49"/>
      <c r="F21" s="91">
        <f>SUM(F16:F20)</f>
        <v>213249</v>
      </c>
    </row>
    <row r="22" spans="1:6" ht="14.25">
      <c r="A22" s="43"/>
      <c r="B22" s="49"/>
      <c r="C22" s="49"/>
      <c r="D22" s="92"/>
      <c r="E22" s="49"/>
      <c r="F22" s="92"/>
    </row>
    <row r="23" spans="1:6" ht="15.75" customHeight="1" thickBot="1">
      <c r="A23" s="244" t="s">
        <v>96</v>
      </c>
      <c r="B23" s="49"/>
      <c r="C23" s="49"/>
      <c r="D23" s="93">
        <f>SUM(D14+D21)</f>
        <v>526467</v>
      </c>
      <c r="E23" s="49"/>
      <c r="F23" s="93">
        <f>SUM(F14+F21)</f>
        <v>467269</v>
      </c>
    </row>
    <row r="24" spans="1:6" ht="15.75" thickTop="1">
      <c r="A24" s="262"/>
      <c r="B24" s="56"/>
      <c r="C24" s="56"/>
      <c r="D24" s="90"/>
      <c r="E24" s="56"/>
      <c r="F24" s="90"/>
    </row>
    <row r="25" spans="1:6" ht="15.75" customHeight="1">
      <c r="A25" s="244" t="s">
        <v>97</v>
      </c>
      <c r="B25" s="53"/>
      <c r="C25" s="53"/>
      <c r="D25" s="131"/>
      <c r="E25" s="53"/>
      <c r="F25" s="131"/>
    </row>
    <row r="26" spans="1:6" ht="16.5" customHeight="1">
      <c r="A26" s="263" t="s">
        <v>98</v>
      </c>
      <c r="B26" s="53"/>
      <c r="C26" s="56">
        <v>25</v>
      </c>
      <c r="D26" s="131"/>
      <c r="E26" s="53"/>
      <c r="F26" s="131"/>
    </row>
    <row r="27" spans="1:6" ht="12.75">
      <c r="A27" s="132"/>
      <c r="B27" s="53"/>
      <c r="C27" s="53"/>
      <c r="D27" s="131"/>
      <c r="E27" s="53"/>
      <c r="F27" s="131"/>
    </row>
    <row r="28" spans="1:6" ht="15">
      <c r="A28" s="243" t="s">
        <v>93</v>
      </c>
      <c r="B28" s="112"/>
      <c r="C28" s="112"/>
      <c r="D28" s="90">
        <v>132000</v>
      </c>
      <c r="E28" s="112"/>
      <c r="F28" s="90">
        <v>132000</v>
      </c>
    </row>
    <row r="29" spans="1:6" ht="15">
      <c r="A29" s="247" t="s">
        <v>94</v>
      </c>
      <c r="B29" s="112"/>
      <c r="C29" s="112"/>
      <c r="D29" s="178">
        <v>-10036</v>
      </c>
      <c r="E29" s="112"/>
      <c r="F29" s="178">
        <v>-2392</v>
      </c>
    </row>
    <row r="30" spans="1:6" ht="15">
      <c r="A30" s="261" t="s">
        <v>75</v>
      </c>
      <c r="B30" s="112"/>
      <c r="C30" s="112"/>
      <c r="D30" s="90">
        <f>163005-730-4162</f>
        <v>158113</v>
      </c>
      <c r="E30" s="112"/>
      <c r="F30" s="90">
        <f>125129+550</f>
        <v>125679</v>
      </c>
    </row>
    <row r="31" spans="1:6" ht="15">
      <c r="A31" s="247" t="s">
        <v>95</v>
      </c>
      <c r="B31" s="112"/>
      <c r="C31" s="112"/>
      <c r="D31" s="90">
        <f>43127-2350</f>
        <v>40777</v>
      </c>
      <c r="E31" s="112"/>
      <c r="F31" s="90">
        <v>40672</v>
      </c>
    </row>
    <row r="32" spans="1:9" ht="14.25">
      <c r="A32" s="43"/>
      <c r="B32" s="49"/>
      <c r="C32" s="53"/>
      <c r="D32" s="94">
        <f>SUM(D28:D31)</f>
        <v>320854</v>
      </c>
      <c r="E32" s="56"/>
      <c r="F32" s="94">
        <f>SUM(F28:F31)</f>
        <v>295959</v>
      </c>
      <c r="I32" s="130"/>
    </row>
    <row r="33" spans="1:6" ht="15">
      <c r="A33" s="256" t="s">
        <v>87</v>
      </c>
      <c r="B33" s="49"/>
      <c r="C33" s="49"/>
      <c r="D33" s="90"/>
      <c r="E33" s="49"/>
      <c r="F33" s="90"/>
    </row>
    <row r="34" spans="1:6" ht="15">
      <c r="A34" s="257" t="s">
        <v>88</v>
      </c>
      <c r="B34" s="112"/>
      <c r="C34" s="112"/>
      <c r="D34" s="90"/>
      <c r="E34" s="112"/>
      <c r="F34" s="90"/>
    </row>
    <row r="35" spans="1:6" ht="15">
      <c r="A35" s="243" t="s">
        <v>89</v>
      </c>
      <c r="B35" s="112"/>
      <c r="C35" s="112">
        <v>26</v>
      </c>
      <c r="D35" s="129">
        <v>18737</v>
      </c>
      <c r="E35" s="112"/>
      <c r="F35" s="129">
        <v>27131</v>
      </c>
    </row>
    <row r="36" spans="1:10" ht="15">
      <c r="A36" s="260" t="s">
        <v>90</v>
      </c>
      <c r="B36" s="112"/>
      <c r="C36" s="112">
        <v>27</v>
      </c>
      <c r="D36" s="129">
        <f>4327-81-463</f>
        <v>3783</v>
      </c>
      <c r="E36" s="112"/>
      <c r="F36" s="129">
        <f>4090+62</f>
        <v>4152</v>
      </c>
      <c r="J36" s="148"/>
    </row>
    <row r="37" spans="1:10" ht="15">
      <c r="A37" s="243" t="s">
        <v>91</v>
      </c>
      <c r="B37" s="112"/>
      <c r="C37" s="112">
        <v>28</v>
      </c>
      <c r="D37" s="129">
        <v>1269</v>
      </c>
      <c r="E37" s="112"/>
      <c r="F37" s="129">
        <v>1267</v>
      </c>
      <c r="J37" s="148"/>
    </row>
    <row r="38" spans="1:10" ht="15">
      <c r="A38" s="258" t="s">
        <v>92</v>
      </c>
      <c r="B38" s="112"/>
      <c r="C38" s="112">
        <v>29</v>
      </c>
      <c r="D38" s="129">
        <v>304</v>
      </c>
      <c r="E38" s="112"/>
      <c r="F38" s="129">
        <v>323</v>
      </c>
      <c r="J38" s="148"/>
    </row>
    <row r="39" spans="1:6" ht="15">
      <c r="A39" s="22"/>
      <c r="B39" s="49"/>
      <c r="C39" s="49"/>
      <c r="D39" s="94">
        <f>SUM(D35:D38)</f>
        <v>24093</v>
      </c>
      <c r="E39" s="49"/>
      <c r="F39" s="94">
        <f>SUM(F35:F38)</f>
        <v>32873</v>
      </c>
    </row>
    <row r="40" ht="8.25" customHeight="1"/>
    <row r="41" spans="1:6" ht="15">
      <c r="A41" s="257" t="s">
        <v>79</v>
      </c>
      <c r="B41" s="133"/>
      <c r="C41" s="133"/>
      <c r="D41" s="134"/>
      <c r="E41" s="133"/>
      <c r="F41" s="134"/>
    </row>
    <row r="42" spans="1:6" ht="15">
      <c r="A42" s="258" t="s">
        <v>80</v>
      </c>
      <c r="B42" s="56"/>
      <c r="C42" s="56">
        <v>30</v>
      </c>
      <c r="D42" s="138">
        <v>112008</v>
      </c>
      <c r="E42" s="56"/>
      <c r="F42" s="138">
        <v>78869</v>
      </c>
    </row>
    <row r="43" spans="1:9" ht="15">
      <c r="A43" s="258" t="s">
        <v>81</v>
      </c>
      <c r="B43" s="56"/>
      <c r="C43" s="56">
        <v>26</v>
      </c>
      <c r="D43" s="138">
        <v>40735</v>
      </c>
      <c r="E43" s="56"/>
      <c r="F43" s="138">
        <v>39361</v>
      </c>
      <c r="I43" s="148"/>
    </row>
    <row r="44" spans="1:6" ht="15">
      <c r="A44" s="258" t="s">
        <v>82</v>
      </c>
      <c r="B44" s="56"/>
      <c r="C44" s="56">
        <v>31</v>
      </c>
      <c r="D44" s="138">
        <f>15146+600</f>
        <v>15746</v>
      </c>
      <c r="E44" s="56"/>
      <c r="F44" s="138">
        <f>14119-72</f>
        <v>14047</v>
      </c>
    </row>
    <row r="45" spans="1:8" ht="15">
      <c r="A45" s="258" t="s">
        <v>83</v>
      </c>
      <c r="B45" s="56"/>
      <c r="C45" s="56">
        <v>32</v>
      </c>
      <c r="D45" s="138">
        <v>9000</v>
      </c>
      <c r="E45" s="56"/>
      <c r="F45" s="138">
        <v>3595</v>
      </c>
      <c r="G45" s="130"/>
      <c r="H45" s="130"/>
    </row>
    <row r="46" spans="1:10" ht="15">
      <c r="A46" s="258" t="s">
        <v>84</v>
      </c>
      <c r="B46" s="56"/>
      <c r="C46" s="56">
        <v>33</v>
      </c>
      <c r="D46" s="138">
        <v>686</v>
      </c>
      <c r="E46" s="56"/>
      <c r="F46" s="138">
        <f>559+15</f>
        <v>574</v>
      </c>
      <c r="G46" s="130"/>
      <c r="H46" s="130"/>
      <c r="J46" s="148"/>
    </row>
    <row r="47" spans="1:8" ht="15">
      <c r="A47" s="259" t="s">
        <v>85</v>
      </c>
      <c r="B47" s="56"/>
      <c r="C47" s="56">
        <v>34</v>
      </c>
      <c r="D47" s="138">
        <v>2748</v>
      </c>
      <c r="E47" s="56"/>
      <c r="F47" s="138">
        <v>1615</v>
      </c>
      <c r="G47" s="130"/>
      <c r="H47" s="130"/>
    </row>
    <row r="48" spans="1:12" ht="15">
      <c r="A48" s="258" t="s">
        <v>86</v>
      </c>
      <c r="B48" s="56"/>
      <c r="C48" s="56">
        <v>35</v>
      </c>
      <c r="D48" s="138">
        <v>597</v>
      </c>
      <c r="E48" s="56"/>
      <c r="F48" s="138">
        <v>376</v>
      </c>
      <c r="L48" s="148"/>
    </row>
    <row r="49" spans="1:12" ht="14.25">
      <c r="A49" s="43"/>
      <c r="B49" s="49"/>
      <c r="C49" s="49"/>
      <c r="D49" s="94">
        <f>SUM(D42:D48)</f>
        <v>181520</v>
      </c>
      <c r="E49" s="49"/>
      <c r="F49" s="94">
        <f>SUM(F42:F48)</f>
        <v>138437</v>
      </c>
      <c r="L49" s="148"/>
    </row>
    <row r="50" spans="1:6" ht="6.75" customHeight="1">
      <c r="A50" s="43"/>
      <c r="B50" s="49"/>
      <c r="C50" s="49"/>
      <c r="D50" s="95"/>
      <c r="E50" s="49"/>
      <c r="F50" s="95"/>
    </row>
    <row r="51" spans="1:6" ht="14.25">
      <c r="A51" s="256" t="s">
        <v>77</v>
      </c>
      <c r="B51" s="49"/>
      <c r="C51" s="49"/>
      <c r="D51" s="96">
        <f>D39+D49</f>
        <v>205613</v>
      </c>
      <c r="E51" s="49"/>
      <c r="F51" s="96">
        <f>F39+F49</f>
        <v>171310</v>
      </c>
    </row>
    <row r="52" spans="1:6" ht="5.25" customHeight="1">
      <c r="A52" s="255"/>
      <c r="B52" s="49"/>
      <c r="C52" s="49"/>
      <c r="D52" s="95"/>
      <c r="E52" s="49"/>
      <c r="F52" s="95"/>
    </row>
    <row r="53" spans="1:6" ht="15" thickBot="1">
      <c r="A53" s="257" t="s">
        <v>78</v>
      </c>
      <c r="B53" s="49"/>
      <c r="C53" s="49"/>
      <c r="D53" s="97">
        <f>D32+D51</f>
        <v>526467</v>
      </c>
      <c r="E53" s="49"/>
      <c r="F53" s="97">
        <f>F32+F51</f>
        <v>467269</v>
      </c>
    </row>
    <row r="54" spans="1:6" ht="15.75" thickTop="1">
      <c r="A54" s="26"/>
      <c r="B54" s="56"/>
      <c r="C54" s="56"/>
      <c r="D54" s="166"/>
      <c r="E54" s="56"/>
      <c r="F54" s="166"/>
    </row>
    <row r="55" spans="1:6" ht="15">
      <c r="A55" s="241" t="s">
        <v>166</v>
      </c>
      <c r="B55" s="56"/>
      <c r="C55" s="140"/>
      <c r="D55" s="144"/>
      <c r="E55" s="140"/>
      <c r="F55" s="141"/>
    </row>
    <row r="56" spans="1:6" ht="15">
      <c r="A56" s="74"/>
      <c r="B56" s="56"/>
      <c r="C56" s="140"/>
      <c r="D56" s="144"/>
      <c r="E56" s="140"/>
      <c r="F56" s="141"/>
    </row>
    <row r="57" spans="1:6" ht="8.25" customHeight="1">
      <c r="A57" s="21"/>
      <c r="B57" s="51"/>
      <c r="C57" s="51"/>
      <c r="D57" s="51"/>
      <c r="E57" s="51"/>
      <c r="F57" s="51"/>
    </row>
    <row r="58" spans="1:6" s="21" customFormat="1" ht="15">
      <c r="A58" s="236" t="s">
        <v>46</v>
      </c>
      <c r="B58" s="52"/>
      <c r="C58" s="52"/>
      <c r="D58" s="52"/>
      <c r="E58" s="52"/>
      <c r="F58" s="52"/>
    </row>
    <row r="59" spans="1:6" s="21" customFormat="1" ht="15">
      <c r="A59" s="238" t="s">
        <v>47</v>
      </c>
      <c r="B59" s="52"/>
      <c r="C59" s="52"/>
      <c r="D59" s="52"/>
      <c r="E59" s="52"/>
      <c r="F59" s="52"/>
    </row>
    <row r="60" spans="1:6" s="21" customFormat="1" ht="15">
      <c r="A60" s="237"/>
      <c r="B60" s="52"/>
      <c r="C60" s="52"/>
      <c r="D60" s="52"/>
      <c r="E60" s="52"/>
      <c r="F60" s="52"/>
    </row>
    <row r="61" spans="1:6" s="21" customFormat="1" ht="15">
      <c r="A61" s="236" t="s">
        <v>48</v>
      </c>
      <c r="B61" s="52"/>
      <c r="C61" s="52"/>
      <c r="D61" s="52"/>
      <c r="E61" s="52"/>
      <c r="F61" s="52"/>
    </row>
    <row r="62" spans="1:6" s="21" customFormat="1" ht="15">
      <c r="A62" s="238" t="s">
        <v>18</v>
      </c>
      <c r="B62" s="52"/>
      <c r="C62" s="52"/>
      <c r="D62" s="52"/>
      <c r="E62" s="52"/>
      <c r="F62" s="52"/>
    </row>
    <row r="63" spans="1:6" s="21" customFormat="1" ht="16.5" customHeight="1">
      <c r="A63" s="237"/>
      <c r="B63" s="52"/>
      <c r="C63" s="52"/>
      <c r="D63" s="52"/>
      <c r="E63" s="52"/>
      <c r="F63" s="52"/>
    </row>
    <row r="64" spans="1:6" s="21" customFormat="1" ht="15">
      <c r="A64" s="239" t="s">
        <v>49</v>
      </c>
      <c r="B64" s="52"/>
      <c r="C64" s="52"/>
      <c r="D64" s="52"/>
      <c r="E64" s="52"/>
      <c r="F64" s="52"/>
    </row>
    <row r="65" spans="1:6" s="21" customFormat="1" ht="15">
      <c r="A65" s="240" t="s">
        <v>20</v>
      </c>
      <c r="B65" s="52"/>
      <c r="C65" s="52"/>
      <c r="D65" s="52"/>
      <c r="E65" s="52"/>
      <c r="F65" s="52"/>
    </row>
    <row r="66" spans="1:6" s="21" customFormat="1" ht="15">
      <c r="A66" s="117"/>
      <c r="B66" s="52"/>
      <c r="C66" s="52"/>
      <c r="D66" s="52"/>
      <c r="E66" s="52"/>
      <c r="F66" s="52"/>
    </row>
    <row r="70" ht="15">
      <c r="A70" s="129"/>
    </row>
    <row r="71" ht="15">
      <c r="A71" s="129"/>
    </row>
    <row r="72" ht="15">
      <c r="A72" s="129"/>
    </row>
  </sheetData>
  <sheetProtection/>
  <mergeCells count="5">
    <mergeCell ref="A1:G1"/>
    <mergeCell ref="A2:G2"/>
    <mergeCell ref="C4:C5"/>
    <mergeCell ref="D4:D5"/>
    <mergeCell ref="F4:F5"/>
  </mergeCells>
  <printOptions/>
  <pageMargins left="0.7480314960629921" right="0.7480314960629921" top="0.5511811023622047" bottom="0.4724409448818898" header="0.5118110236220472" footer="0.5118110236220472"/>
  <pageSetup horizontalDpi="600" verticalDpi="600" orientation="portrait" paperSize="9" scale="78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A2" sqref="A2:G2"/>
    </sheetView>
  </sheetViews>
  <sheetFormatPr defaultColWidth="2.421875" defaultRowHeight="12.75"/>
  <cols>
    <col min="1" max="1" width="61.7109375" style="15" customWidth="1"/>
    <col min="2" max="3" width="10.7109375" style="8" customWidth="1"/>
    <col min="4" max="4" width="1.7109375" style="8" customWidth="1"/>
    <col min="5" max="5" width="11.28125" style="9" customWidth="1"/>
    <col min="6" max="29" width="11.421875" style="4" customWidth="1"/>
    <col min="30" max="16384" width="2.421875" style="4" customWidth="1"/>
  </cols>
  <sheetData>
    <row r="1" spans="1:7" s="2" customFormat="1" ht="15">
      <c r="A1" s="281" t="s">
        <v>7</v>
      </c>
      <c r="B1" s="282"/>
      <c r="C1" s="282"/>
      <c r="D1" s="282"/>
      <c r="E1" s="282"/>
      <c r="F1" s="282"/>
      <c r="G1" s="282"/>
    </row>
    <row r="2" spans="1:7" s="3" customFormat="1" ht="15">
      <c r="A2" s="283" t="s">
        <v>172</v>
      </c>
      <c r="B2" s="284"/>
      <c r="C2" s="284"/>
      <c r="D2" s="284"/>
      <c r="E2" s="284"/>
      <c r="F2" s="284"/>
      <c r="G2" s="284"/>
    </row>
    <row r="3" spans="1:7" s="3" customFormat="1" ht="15">
      <c r="A3" s="234" t="s">
        <v>44</v>
      </c>
      <c r="B3" s="235"/>
      <c r="C3" s="235"/>
      <c r="D3" s="235"/>
      <c r="E3" s="235"/>
      <c r="F3" s="235"/>
      <c r="G3" s="207"/>
    </row>
    <row r="4" spans="1:5" ht="17.25" customHeight="1">
      <c r="A4" s="61"/>
      <c r="B4" s="81" t="s">
        <v>45</v>
      </c>
      <c r="C4" s="77">
        <v>2011</v>
      </c>
      <c r="D4" s="81"/>
      <c r="E4" s="77">
        <v>2010</v>
      </c>
    </row>
    <row r="5" spans="1:5" ht="14.25" customHeight="1">
      <c r="A5" s="61"/>
      <c r="B5" s="16"/>
      <c r="C5" s="59" t="s">
        <v>0</v>
      </c>
      <c r="D5" s="16"/>
      <c r="E5" s="59" t="s">
        <v>0</v>
      </c>
    </row>
    <row r="6" spans="1:5" ht="11.25" customHeight="1">
      <c r="A6" s="61"/>
      <c r="B6" s="16"/>
      <c r="C6" s="197"/>
      <c r="D6" s="16"/>
      <c r="E6" s="197"/>
    </row>
    <row r="7" spans="1:5" ht="15">
      <c r="A7" s="60" t="s">
        <v>113</v>
      </c>
      <c r="B7" s="62"/>
      <c r="C7" s="63"/>
      <c r="D7" s="62"/>
      <c r="E7" s="63"/>
    </row>
    <row r="8" spans="1:5" ht="15">
      <c r="A8" s="64" t="s">
        <v>114</v>
      </c>
      <c r="B8" s="62"/>
      <c r="C8" s="98">
        <v>211002</v>
      </c>
      <c r="D8" s="62"/>
      <c r="E8" s="98">
        <v>228569</v>
      </c>
    </row>
    <row r="9" spans="1:7" ht="15">
      <c r="A9" s="64" t="s">
        <v>115</v>
      </c>
      <c r="B9" s="62"/>
      <c r="C9" s="98">
        <v>-147015</v>
      </c>
      <c r="D9" s="62"/>
      <c r="E9" s="98">
        <v>-127152</v>
      </c>
      <c r="G9" s="5"/>
    </row>
    <row r="10" spans="1:7" ht="15">
      <c r="A10" s="64" t="s">
        <v>116</v>
      </c>
      <c r="B10" s="62"/>
      <c r="C10" s="98">
        <v>-30965</v>
      </c>
      <c r="D10" s="62"/>
      <c r="E10" s="98">
        <v>-28291</v>
      </c>
      <c r="G10" s="5"/>
    </row>
    <row r="11" spans="1:5" s="7" customFormat="1" ht="15">
      <c r="A11" s="64" t="s">
        <v>117</v>
      </c>
      <c r="B11" s="65"/>
      <c r="C11" s="98">
        <v>-2029</v>
      </c>
      <c r="D11" s="65"/>
      <c r="E11" s="98">
        <v>-1944</v>
      </c>
    </row>
    <row r="12" spans="1:5" s="7" customFormat="1" ht="15">
      <c r="A12" s="64" t="s">
        <v>118</v>
      </c>
      <c r="B12" s="65"/>
      <c r="C12" s="98">
        <v>7329</v>
      </c>
      <c r="D12" s="65"/>
      <c r="E12" s="98">
        <v>3474</v>
      </c>
    </row>
    <row r="13" spans="1:5" s="7" customFormat="1" ht="15">
      <c r="A13" s="64" t="s">
        <v>119</v>
      </c>
      <c r="B13" s="65"/>
      <c r="C13" s="98">
        <v>-5637</v>
      </c>
      <c r="D13" s="65"/>
      <c r="E13" s="98">
        <v>-6499</v>
      </c>
    </row>
    <row r="14" spans="1:5" s="7" customFormat="1" ht="15">
      <c r="A14" s="64" t="s">
        <v>120</v>
      </c>
      <c r="B14" s="65"/>
      <c r="C14" s="98">
        <v>-6374</v>
      </c>
      <c r="D14" s="65"/>
      <c r="E14" s="98">
        <v>-6265</v>
      </c>
    </row>
    <row r="15" spans="1:5" s="7" customFormat="1" ht="15">
      <c r="A15" s="64" t="s">
        <v>121</v>
      </c>
      <c r="B15" s="65"/>
      <c r="C15" s="98">
        <v>-555</v>
      </c>
      <c r="D15" s="65"/>
      <c r="E15" s="98">
        <v>-329</v>
      </c>
    </row>
    <row r="16" spans="1:5" ht="15">
      <c r="A16" s="64" t="s">
        <v>122</v>
      </c>
      <c r="B16" s="65"/>
      <c r="C16" s="98">
        <v>-1777</v>
      </c>
      <c r="D16" s="65"/>
      <c r="E16" s="98">
        <v>-759</v>
      </c>
    </row>
    <row r="17" spans="1:5" s="7" customFormat="1" ht="14.25">
      <c r="A17" s="60" t="s">
        <v>123</v>
      </c>
      <c r="B17" s="65"/>
      <c r="C17" s="99">
        <f>SUM(C8:C16)</f>
        <v>23979</v>
      </c>
      <c r="D17" s="65"/>
      <c r="E17" s="99">
        <f>SUM(E8:E16)</f>
        <v>60804</v>
      </c>
    </row>
    <row r="18" spans="1:5" s="7" customFormat="1" ht="14.25">
      <c r="A18" s="60"/>
      <c r="B18" s="65"/>
      <c r="C18" s="82"/>
      <c r="D18" s="65"/>
      <c r="E18" s="82"/>
    </row>
    <row r="19" spans="1:5" s="7" customFormat="1" ht="14.25">
      <c r="A19" s="267" t="s">
        <v>124</v>
      </c>
      <c r="B19" s="65"/>
      <c r="C19" s="82"/>
      <c r="D19" s="65"/>
      <c r="E19" s="82"/>
    </row>
    <row r="20" spans="1:5" ht="15">
      <c r="A20" s="64" t="s">
        <v>125</v>
      </c>
      <c r="B20" s="65"/>
      <c r="C20" s="98">
        <v>-25637</v>
      </c>
      <c r="D20" s="65"/>
      <c r="E20" s="98">
        <v>-7138</v>
      </c>
    </row>
    <row r="21" spans="1:5" ht="15">
      <c r="A21" s="268" t="s">
        <v>126</v>
      </c>
      <c r="B21" s="65"/>
      <c r="C21" s="98">
        <v>21</v>
      </c>
      <c r="D21" s="65"/>
      <c r="E21" s="98">
        <v>64</v>
      </c>
    </row>
    <row r="22" spans="1:5" ht="15">
      <c r="A22" s="64" t="s">
        <v>127</v>
      </c>
      <c r="B22" s="65"/>
      <c r="C22" s="98">
        <v>-1533</v>
      </c>
      <c r="D22" s="65"/>
      <c r="E22" s="98">
        <v>-237</v>
      </c>
    </row>
    <row r="23" spans="1:5" ht="15">
      <c r="A23" s="64" t="s">
        <v>128</v>
      </c>
      <c r="B23" s="65"/>
      <c r="C23" s="98">
        <v>-1578</v>
      </c>
      <c r="D23" s="65"/>
      <c r="E23" s="98">
        <v>-1062</v>
      </c>
    </row>
    <row r="24" spans="1:5" ht="15">
      <c r="A24" s="64" t="s">
        <v>129</v>
      </c>
      <c r="B24" s="65"/>
      <c r="C24" s="98">
        <v>537</v>
      </c>
      <c r="D24" s="65"/>
      <c r="E24" s="98">
        <v>868</v>
      </c>
    </row>
    <row r="25" spans="1:5" ht="15">
      <c r="A25" s="64" t="s">
        <v>130</v>
      </c>
      <c r="B25" s="65"/>
      <c r="C25" s="98">
        <v>-48</v>
      </c>
      <c r="D25" s="65"/>
      <c r="E25" s="98">
        <v>-21056</v>
      </c>
    </row>
    <row r="26" spans="1:5" ht="15">
      <c r="A26" s="64" t="s">
        <v>131</v>
      </c>
      <c r="B26" s="65"/>
      <c r="C26" s="98">
        <v>690</v>
      </c>
      <c r="D26" s="65"/>
      <c r="E26" s="98">
        <v>1695</v>
      </c>
    </row>
    <row r="27" spans="1:5" ht="15">
      <c r="A27" s="64" t="s">
        <v>145</v>
      </c>
      <c r="B27" s="65"/>
      <c r="C27" s="98">
        <v>4736</v>
      </c>
      <c r="D27" s="65"/>
      <c r="E27" s="98">
        <v>2879</v>
      </c>
    </row>
    <row r="28" spans="1:5" ht="15">
      <c r="A28" s="64" t="s">
        <v>132</v>
      </c>
      <c r="B28" s="65"/>
      <c r="C28" s="98">
        <v>-86427</v>
      </c>
      <c r="D28" s="65"/>
      <c r="E28" s="98">
        <v>-46985</v>
      </c>
    </row>
    <row r="29" spans="1:5" ht="15">
      <c r="A29" s="64" t="s">
        <v>133</v>
      </c>
      <c r="B29" s="65"/>
      <c r="C29" s="98">
        <v>61767</v>
      </c>
      <c r="D29" s="65"/>
      <c r="E29" s="98">
        <v>21896</v>
      </c>
    </row>
    <row r="30" spans="1:5" ht="15">
      <c r="A30" s="268" t="s">
        <v>134</v>
      </c>
      <c r="B30" s="65"/>
      <c r="C30" s="98">
        <v>-831</v>
      </c>
      <c r="D30" s="65"/>
      <c r="E30" s="98">
        <v>-100</v>
      </c>
    </row>
    <row r="31" spans="1:5" ht="15">
      <c r="A31" s="64" t="s">
        <v>135</v>
      </c>
      <c r="B31" s="65"/>
      <c r="C31" s="98">
        <v>1094</v>
      </c>
      <c r="D31" s="65"/>
      <c r="E31" s="98">
        <v>872</v>
      </c>
    </row>
    <row r="32" spans="1:5" ht="15">
      <c r="A32" s="64" t="s">
        <v>136</v>
      </c>
      <c r="B32" s="65"/>
      <c r="C32" s="98">
        <v>4021</v>
      </c>
      <c r="D32" s="65"/>
      <c r="E32" s="98">
        <v>1517</v>
      </c>
    </row>
    <row r="33" spans="1:5" ht="15">
      <c r="A33" s="60" t="s">
        <v>137</v>
      </c>
      <c r="B33" s="65"/>
      <c r="C33" s="99">
        <f>SUM(C20:C32)</f>
        <v>-43188</v>
      </c>
      <c r="D33" s="65"/>
      <c r="E33" s="99">
        <f>SUM(E20:E32)</f>
        <v>-46787</v>
      </c>
    </row>
    <row r="34" spans="1:6" ht="15">
      <c r="A34" s="64"/>
      <c r="B34" s="65"/>
      <c r="C34" s="82"/>
      <c r="D34" s="65"/>
      <c r="E34" s="82"/>
      <c r="F34" s="4" t="s">
        <v>1</v>
      </c>
    </row>
    <row r="35" spans="1:5" ht="15">
      <c r="A35" s="267" t="s">
        <v>138</v>
      </c>
      <c r="B35" s="65"/>
      <c r="C35" s="83"/>
      <c r="D35" s="65"/>
      <c r="E35" s="83"/>
    </row>
    <row r="36" spans="1:5" ht="15">
      <c r="A36" s="64" t="s">
        <v>139</v>
      </c>
      <c r="B36" s="65"/>
      <c r="C36" s="98">
        <v>181303</v>
      </c>
      <c r="D36" s="65"/>
      <c r="E36" s="98">
        <v>90980</v>
      </c>
    </row>
    <row r="37" spans="1:5" ht="15">
      <c r="A37" s="64" t="s">
        <v>169</v>
      </c>
      <c r="B37" s="65"/>
      <c r="C37" s="98">
        <v>-166735</v>
      </c>
      <c r="D37" s="65"/>
      <c r="E37" s="98">
        <v>-59116</v>
      </c>
    </row>
    <row r="38" spans="1:5" ht="15">
      <c r="A38" s="64" t="s">
        <v>144</v>
      </c>
      <c r="B38" s="65"/>
      <c r="C38" s="98">
        <v>17647</v>
      </c>
      <c r="D38" s="65"/>
      <c r="E38" s="98">
        <v>3186</v>
      </c>
    </row>
    <row r="39" spans="1:5" ht="15">
      <c r="A39" s="64" t="s">
        <v>170</v>
      </c>
      <c r="B39" s="65"/>
      <c r="C39" s="98">
        <v>-5770</v>
      </c>
      <c r="D39" s="65"/>
      <c r="E39" s="98">
        <v>-19889</v>
      </c>
    </row>
    <row r="40" spans="1:5" ht="15">
      <c r="A40" s="269" t="s">
        <v>94</v>
      </c>
      <c r="B40" s="65"/>
      <c r="C40" s="98">
        <v>-7645</v>
      </c>
      <c r="D40" s="65"/>
      <c r="E40" s="98">
        <v>-2392</v>
      </c>
    </row>
    <row r="41" spans="1:5" ht="15">
      <c r="A41" s="64" t="s">
        <v>140</v>
      </c>
      <c r="B41" s="65"/>
      <c r="C41" s="98">
        <v>-426</v>
      </c>
      <c r="D41" s="65"/>
      <c r="E41" s="98">
        <v>-413</v>
      </c>
    </row>
    <row r="42" spans="1:5" ht="15">
      <c r="A42" s="271" t="s">
        <v>143</v>
      </c>
      <c r="B42" s="65"/>
      <c r="C42" s="98">
        <v>-1029</v>
      </c>
      <c r="D42" s="65"/>
      <c r="E42" s="98">
        <v>-315</v>
      </c>
    </row>
    <row r="43" spans="1:5" ht="15">
      <c r="A43" s="271" t="s">
        <v>142</v>
      </c>
      <c r="B43" s="65"/>
      <c r="C43" s="98">
        <v>-11055</v>
      </c>
      <c r="D43" s="65"/>
      <c r="E43" s="98">
        <v>-4</v>
      </c>
    </row>
    <row r="44" spans="1:5" s="7" customFormat="1" ht="14.25">
      <c r="A44" s="270" t="s">
        <v>141</v>
      </c>
      <c r="B44" s="65"/>
      <c r="C44" s="99">
        <f>SUM(C36:C43)</f>
        <v>6290</v>
      </c>
      <c r="D44" s="65"/>
      <c r="E44" s="99">
        <f>SUM(E36:E43)</f>
        <v>12037</v>
      </c>
    </row>
    <row r="45" spans="1:5" ht="15">
      <c r="A45" s="66"/>
      <c r="B45" s="65"/>
      <c r="C45" s="98"/>
      <c r="D45" s="65"/>
      <c r="E45" s="98"/>
    </row>
    <row r="46" spans="1:5" s="27" customFormat="1" ht="15">
      <c r="A46" s="272" t="s">
        <v>146</v>
      </c>
      <c r="B46" s="65"/>
      <c r="C46" s="108">
        <f>C44+C33+C17</f>
        <v>-12919</v>
      </c>
      <c r="D46" s="65"/>
      <c r="E46" s="108">
        <f>E44+E33+E17</f>
        <v>26054</v>
      </c>
    </row>
    <row r="47" spans="1:5" s="27" customFormat="1" ht="5.25" customHeight="1">
      <c r="A47" s="66"/>
      <c r="B47" s="65"/>
      <c r="C47" s="82"/>
      <c r="D47" s="65"/>
      <c r="E47" s="82"/>
    </row>
    <row r="48" spans="1:5" s="28" customFormat="1" ht="15">
      <c r="A48" s="271" t="s">
        <v>147</v>
      </c>
      <c r="B48" s="65"/>
      <c r="C48" s="98">
        <v>30982</v>
      </c>
      <c r="D48" s="65"/>
      <c r="E48" s="98">
        <v>4928</v>
      </c>
    </row>
    <row r="49" spans="1:5" s="28" customFormat="1" ht="6" customHeight="1">
      <c r="A49" s="271"/>
      <c r="B49" s="65"/>
      <c r="C49" s="86"/>
      <c r="D49" s="65"/>
      <c r="E49" s="86"/>
    </row>
    <row r="50" spans="1:5" ht="15.75" thickBot="1">
      <c r="A50" s="270" t="s">
        <v>148</v>
      </c>
      <c r="B50" s="65">
        <v>23</v>
      </c>
      <c r="C50" s="139">
        <f>C48+C46</f>
        <v>18063</v>
      </c>
      <c r="D50" s="65"/>
      <c r="E50" s="139">
        <f>E48+E46</f>
        <v>30982</v>
      </c>
    </row>
    <row r="51" spans="1:5" ht="16.5" thickTop="1">
      <c r="A51" s="67"/>
      <c r="B51" s="62"/>
      <c r="C51" s="167"/>
      <c r="D51" s="62"/>
      <c r="E51" s="167"/>
    </row>
    <row r="52" spans="1:5" ht="15">
      <c r="A52" s="241" t="s">
        <v>166</v>
      </c>
      <c r="B52" s="62"/>
      <c r="C52" s="62"/>
      <c r="D52" s="62"/>
      <c r="E52" s="6"/>
    </row>
    <row r="53" spans="1:5" ht="15">
      <c r="A53" s="74"/>
      <c r="B53" s="62"/>
      <c r="C53" s="62"/>
      <c r="D53" s="62"/>
      <c r="E53" s="6"/>
    </row>
    <row r="54" spans="1:4" ht="15">
      <c r="A54" s="21"/>
      <c r="B54" s="68"/>
      <c r="C54" s="68"/>
      <c r="D54" s="68"/>
    </row>
    <row r="55" spans="1:4" ht="15">
      <c r="A55" s="236" t="s">
        <v>46</v>
      </c>
      <c r="B55" s="68"/>
      <c r="C55" s="68"/>
      <c r="D55" s="68"/>
    </row>
    <row r="56" spans="1:4" ht="15">
      <c r="A56" s="238" t="s">
        <v>47</v>
      </c>
      <c r="B56" s="68"/>
      <c r="C56" s="68"/>
      <c r="D56" s="68"/>
    </row>
    <row r="57" spans="1:4" ht="15">
      <c r="A57" s="237"/>
      <c r="B57" s="68"/>
      <c r="C57" s="68"/>
      <c r="D57" s="68"/>
    </row>
    <row r="58" spans="1:4" ht="15">
      <c r="A58" s="236" t="s">
        <v>48</v>
      </c>
      <c r="B58" s="68"/>
      <c r="C58" s="68"/>
      <c r="D58" s="68"/>
    </row>
    <row r="59" spans="1:4" ht="15">
      <c r="A59" s="238" t="s">
        <v>18</v>
      </c>
      <c r="B59" s="68"/>
      <c r="C59" s="68"/>
      <c r="D59" s="68"/>
    </row>
    <row r="60" spans="1:4" ht="15">
      <c r="A60" s="237"/>
      <c r="B60" s="68"/>
      <c r="C60" s="68"/>
      <c r="D60" s="68"/>
    </row>
    <row r="61" spans="1:4" ht="15">
      <c r="A61" s="239" t="s">
        <v>49</v>
      </c>
      <c r="B61" s="68"/>
      <c r="C61" s="68"/>
      <c r="D61" s="68"/>
    </row>
    <row r="62" spans="1:4" ht="15">
      <c r="A62" s="240" t="s">
        <v>20</v>
      </c>
      <c r="B62" s="68"/>
      <c r="C62" s="68"/>
      <c r="D62" s="68"/>
    </row>
    <row r="63" spans="1:5" ht="15">
      <c r="A63" s="198"/>
      <c r="B63" s="199"/>
      <c r="C63" s="199"/>
      <c r="D63" s="199"/>
      <c r="E63" s="200"/>
    </row>
    <row r="64" ht="15">
      <c r="A64" s="201"/>
    </row>
    <row r="65" ht="15">
      <c r="A65" s="114"/>
    </row>
    <row r="66" ht="15">
      <c r="A66" s="115"/>
    </row>
    <row r="67" ht="15">
      <c r="A67" s="135"/>
    </row>
    <row r="68" ht="15">
      <c r="A68" s="136"/>
    </row>
    <row r="69" ht="15">
      <c r="A69" s="135"/>
    </row>
    <row r="70" ht="15">
      <c r="A70" s="137"/>
    </row>
    <row r="71" ht="15">
      <c r="A71" s="137"/>
    </row>
  </sheetData>
  <sheetProtection/>
  <mergeCells count="2">
    <mergeCell ref="A1:G1"/>
    <mergeCell ref="A2:G2"/>
  </mergeCells>
  <printOptions/>
  <pageMargins left="0.8267716535433072" right="0.5118110236220472" top="0.5118110236220472" bottom="0.5118110236220472" header="0.2362204724409449" footer="0.2362204724409449"/>
  <pageSetup blackAndWhite="1" firstPageNumber="3" useFirstPageNumber="1" horizontalDpi="300" verticalDpi="300" orientation="portrait" paperSize="9" scale="80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6"/>
  <sheetViews>
    <sheetView zoomScaleSheetLayoutView="100" zoomScalePageLayoutView="0" workbookViewId="0" topLeftCell="A1">
      <selection activeCell="A2" sqref="A2:Q2"/>
    </sheetView>
  </sheetViews>
  <sheetFormatPr defaultColWidth="11.421875" defaultRowHeight="12.75"/>
  <cols>
    <col min="1" max="1" width="52.421875" style="12" customWidth="1"/>
    <col min="2" max="2" width="12.140625" style="12" customWidth="1"/>
    <col min="3" max="3" width="14.140625" style="12" customWidth="1"/>
    <col min="4" max="4" width="0.2890625" style="12" customWidth="1"/>
    <col min="5" max="5" width="10.421875" style="12" customWidth="1"/>
    <col min="6" max="6" width="0.2890625" style="12" customWidth="1"/>
    <col min="7" max="7" width="15.28125" style="12" customWidth="1"/>
    <col min="8" max="8" width="0.2890625" style="12" customWidth="1"/>
    <col min="9" max="9" width="15.00390625" style="12" customWidth="1"/>
    <col min="10" max="10" width="0.2890625" style="12" customWidth="1"/>
    <col min="11" max="11" width="12.8515625" style="12" customWidth="1"/>
    <col min="12" max="12" width="0.2890625" style="12" customWidth="1"/>
    <col min="13" max="13" width="14.28125" style="12" customWidth="1"/>
    <col min="14" max="14" width="0.2890625" style="12" customWidth="1"/>
    <col min="15" max="15" width="11.28125" style="12" customWidth="1"/>
    <col min="16" max="16" width="0.42578125" style="12" customWidth="1"/>
    <col min="17" max="17" width="11.140625" style="12" customWidth="1"/>
    <col min="18" max="16384" width="11.421875" style="12" customWidth="1"/>
  </cols>
  <sheetData>
    <row r="1" spans="1:17" ht="18" customHeight="1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290" t="s">
        <v>173</v>
      </c>
      <c r="B2" s="290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</row>
    <row r="3" spans="1:17" ht="18" customHeight="1">
      <c r="A3" s="222" t="s">
        <v>44</v>
      </c>
      <c r="B3" s="2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8" customHeight="1">
      <c r="A4" s="25"/>
      <c r="B4" s="2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6.5" customHeight="1">
      <c r="A5" s="290"/>
      <c r="B5" s="290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</row>
    <row r="6" spans="1:17" s="173" customFormat="1" ht="15" customHeight="1">
      <c r="A6" s="296"/>
      <c r="B6" s="170"/>
      <c r="C6" s="288" t="s">
        <v>73</v>
      </c>
      <c r="D6" s="171"/>
      <c r="E6" s="298" t="s">
        <v>74</v>
      </c>
      <c r="F6" s="172"/>
      <c r="G6" s="288" t="s">
        <v>75</v>
      </c>
      <c r="H6" s="172"/>
      <c r="I6" s="288" t="s">
        <v>76</v>
      </c>
      <c r="J6" s="171"/>
      <c r="K6" s="292" t="s">
        <v>165</v>
      </c>
      <c r="L6" s="172"/>
      <c r="M6" s="294" t="s">
        <v>160</v>
      </c>
      <c r="N6" s="172"/>
      <c r="O6" s="288" t="s">
        <v>95</v>
      </c>
      <c r="P6" s="172"/>
      <c r="Q6" s="292" t="s">
        <v>149</v>
      </c>
    </row>
    <row r="7" spans="1:17" s="176" customFormat="1" ht="58.5" customHeight="1">
      <c r="A7" s="297"/>
      <c r="B7" s="177" t="s">
        <v>45</v>
      </c>
      <c r="C7" s="288"/>
      <c r="D7" s="174"/>
      <c r="E7" s="299"/>
      <c r="F7" s="175"/>
      <c r="G7" s="288"/>
      <c r="H7" s="175"/>
      <c r="I7" s="288"/>
      <c r="J7" s="174"/>
      <c r="K7" s="292"/>
      <c r="L7" s="175"/>
      <c r="M7" s="295"/>
      <c r="N7" s="175"/>
      <c r="O7" s="288"/>
      <c r="P7" s="175"/>
      <c r="Q7" s="293"/>
    </row>
    <row r="8" spans="1:17" s="36" customFormat="1" ht="15">
      <c r="A8" s="45"/>
      <c r="B8" s="45"/>
      <c r="C8" s="34" t="s">
        <v>0</v>
      </c>
      <c r="D8" s="34"/>
      <c r="E8" s="34" t="s">
        <v>0</v>
      </c>
      <c r="F8" s="34"/>
      <c r="G8" s="34" t="s">
        <v>0</v>
      </c>
      <c r="H8" s="34"/>
      <c r="I8" s="34" t="s">
        <v>0</v>
      </c>
      <c r="J8" s="34"/>
      <c r="K8" s="34" t="s">
        <v>0</v>
      </c>
      <c r="L8" s="34"/>
      <c r="M8" s="34" t="s">
        <v>0</v>
      </c>
      <c r="N8" s="34"/>
      <c r="O8" s="34" t="s">
        <v>0</v>
      </c>
      <c r="P8" s="34"/>
      <c r="Q8" s="34" t="s">
        <v>0</v>
      </c>
    </row>
    <row r="9" spans="1:17" s="33" customFormat="1" ht="15">
      <c r="A9" s="44"/>
      <c r="B9" s="4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  <c r="P9" s="34"/>
      <c r="Q9" s="34"/>
    </row>
    <row r="10" spans="1:17" s="29" customFormat="1" ht="15.75" thickBot="1">
      <c r="A10" s="273" t="s">
        <v>150</v>
      </c>
      <c r="B10" s="72" t="s">
        <v>1</v>
      </c>
      <c r="C10" s="179">
        <v>132000</v>
      </c>
      <c r="D10" s="58"/>
      <c r="E10" s="180">
        <v>0</v>
      </c>
      <c r="F10" s="31"/>
      <c r="G10" s="179">
        <v>12441</v>
      </c>
      <c r="H10" s="31"/>
      <c r="I10" s="179">
        <v>23220</v>
      </c>
      <c r="J10" s="58"/>
      <c r="K10" s="179">
        <v>-8683</v>
      </c>
      <c r="L10" s="31"/>
      <c r="M10" s="181">
        <v>37056</v>
      </c>
      <c r="N10" s="31"/>
      <c r="O10" s="179">
        <v>19869</v>
      </c>
      <c r="P10" s="31"/>
      <c r="Q10" s="179">
        <v>215903</v>
      </c>
    </row>
    <row r="11" spans="1:17" s="29" customFormat="1" ht="5.25" customHeight="1" thickTop="1">
      <c r="A11" s="57"/>
      <c r="B11" s="72"/>
      <c r="C11" s="58"/>
      <c r="D11" s="58"/>
      <c r="E11" s="31"/>
      <c r="F11" s="31"/>
      <c r="G11" s="58"/>
      <c r="H11" s="31"/>
      <c r="I11" s="58"/>
      <c r="J11" s="58"/>
      <c r="K11" s="58"/>
      <c r="L11" s="31"/>
      <c r="M11" s="31"/>
      <c r="N11" s="31"/>
      <c r="O11" s="58"/>
      <c r="P11" s="31"/>
      <c r="Q11" s="58"/>
    </row>
    <row r="12" spans="1:17" s="29" customFormat="1" ht="14.25" customHeight="1">
      <c r="A12" s="57"/>
      <c r="B12" s="72"/>
      <c r="C12" s="58"/>
      <c r="D12" s="58"/>
      <c r="E12" s="31"/>
      <c r="F12" s="31"/>
      <c r="G12" s="58"/>
      <c r="H12" s="31"/>
      <c r="I12" s="58"/>
      <c r="J12" s="58"/>
      <c r="K12" s="58"/>
      <c r="L12" s="31"/>
      <c r="M12" s="31"/>
      <c r="N12" s="31"/>
      <c r="O12" s="58"/>
      <c r="P12" s="31"/>
      <c r="Q12" s="58"/>
    </row>
    <row r="13" spans="1:17" s="29" customFormat="1" ht="28.5" customHeight="1">
      <c r="A13" s="289" t="s">
        <v>151</v>
      </c>
      <c r="B13" s="289"/>
      <c r="C13" s="58"/>
      <c r="D13" s="58"/>
      <c r="E13" s="31"/>
      <c r="F13" s="31"/>
      <c r="G13" s="58"/>
      <c r="H13" s="31"/>
      <c r="I13" s="58"/>
      <c r="J13" s="58"/>
      <c r="K13" s="58"/>
      <c r="L13" s="31"/>
      <c r="M13" s="31"/>
      <c r="N13" s="31"/>
      <c r="O13" s="58"/>
      <c r="P13" s="31"/>
      <c r="Q13" s="58"/>
    </row>
    <row r="14" spans="1:17" s="29" customFormat="1" ht="15">
      <c r="A14" s="274" t="s">
        <v>152</v>
      </c>
      <c r="B14" s="30"/>
      <c r="C14" s="32">
        <v>0</v>
      </c>
      <c r="D14" s="32"/>
      <c r="E14" s="32">
        <v>0</v>
      </c>
      <c r="F14" s="32"/>
      <c r="G14" s="32">
        <f>+G15</f>
        <v>1987</v>
      </c>
      <c r="H14" s="32"/>
      <c r="I14" s="32">
        <f>+I15</f>
        <v>0</v>
      </c>
      <c r="J14" s="88"/>
      <c r="K14" s="32">
        <f>+K15</f>
        <v>0</v>
      </c>
      <c r="L14" s="32"/>
      <c r="M14" s="32">
        <f>M15</f>
        <v>17882</v>
      </c>
      <c r="N14" s="32"/>
      <c r="O14" s="32">
        <f>+O15</f>
        <v>-19869</v>
      </c>
      <c r="P14" s="23"/>
      <c r="Q14" s="88">
        <f>SUM(C14:O14)</f>
        <v>0</v>
      </c>
    </row>
    <row r="15" spans="1:17" s="29" customFormat="1" ht="15">
      <c r="A15" s="275" t="s">
        <v>153</v>
      </c>
      <c r="B15" s="101"/>
      <c r="C15" s="107">
        <v>0</v>
      </c>
      <c r="D15" s="107"/>
      <c r="E15" s="107">
        <v>0</v>
      </c>
      <c r="F15" s="102"/>
      <c r="G15" s="103">
        <v>1987</v>
      </c>
      <c r="H15" s="102"/>
      <c r="I15" s="103">
        <v>0</v>
      </c>
      <c r="J15" s="103"/>
      <c r="K15" s="103">
        <v>0</v>
      </c>
      <c r="L15" s="102"/>
      <c r="M15" s="107">
        <v>17882</v>
      </c>
      <c r="N15" s="102"/>
      <c r="O15" s="103">
        <f>-G15-M15</f>
        <v>-19869</v>
      </c>
      <c r="P15" s="102"/>
      <c r="Q15" s="88">
        <f>SUM(C15:O15)</f>
        <v>0</v>
      </c>
    </row>
    <row r="16" spans="1:17" s="101" customFormat="1" ht="8.25" customHeight="1">
      <c r="A16" s="100"/>
      <c r="C16" s="107"/>
      <c r="D16" s="107"/>
      <c r="E16" s="102"/>
      <c r="F16" s="102"/>
      <c r="G16" s="103"/>
      <c r="H16" s="102"/>
      <c r="I16" s="103"/>
      <c r="J16" s="103"/>
      <c r="K16" s="103"/>
      <c r="L16" s="102"/>
      <c r="M16" s="102"/>
      <c r="N16" s="102"/>
      <c r="O16" s="103"/>
      <c r="P16" s="102"/>
      <c r="Q16" s="104"/>
    </row>
    <row r="17" spans="1:17" s="29" customFormat="1" ht="15.75" customHeight="1">
      <c r="A17" s="276" t="s">
        <v>154</v>
      </c>
      <c r="B17" s="23"/>
      <c r="C17" s="71">
        <v>0</v>
      </c>
      <c r="D17" s="71"/>
      <c r="E17" s="71">
        <v>0</v>
      </c>
      <c r="F17" s="71"/>
      <c r="G17" s="71">
        <v>0</v>
      </c>
      <c r="H17" s="71"/>
      <c r="I17" s="71">
        <v>-16</v>
      </c>
      <c r="J17" s="71"/>
      <c r="K17" s="71">
        <v>4395</v>
      </c>
      <c r="L17" s="71"/>
      <c r="M17" s="71">
        <v>0</v>
      </c>
      <c r="N17" s="71"/>
      <c r="O17" s="71">
        <v>33497</v>
      </c>
      <c r="P17" s="71"/>
      <c r="Q17" s="88">
        <f>SUM(C17:O17)</f>
        <v>37876</v>
      </c>
    </row>
    <row r="18" spans="1:17" s="29" customFormat="1" ht="7.5" customHeight="1">
      <c r="A18" s="55"/>
      <c r="B18" s="23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32"/>
    </row>
    <row r="19" spans="1:17" s="29" customFormat="1" ht="18.75" customHeight="1">
      <c r="A19" s="276" t="s">
        <v>155</v>
      </c>
      <c r="B19" s="23"/>
      <c r="C19" s="71">
        <v>0</v>
      </c>
      <c r="D19" s="71"/>
      <c r="E19" s="71">
        <v>0</v>
      </c>
      <c r="F19" s="71"/>
      <c r="G19" s="71">
        <v>0</v>
      </c>
      <c r="H19" s="71"/>
      <c r="I19" s="71">
        <v>-97</v>
      </c>
      <c r="J19" s="71"/>
      <c r="K19" s="71">
        <v>0</v>
      </c>
      <c r="L19" s="71"/>
      <c r="M19" s="71">
        <v>0</v>
      </c>
      <c r="N19" s="71"/>
      <c r="O19" s="71">
        <f>-I19</f>
        <v>97</v>
      </c>
      <c r="P19" s="71"/>
      <c r="Q19" s="32">
        <v>0</v>
      </c>
    </row>
    <row r="20" spans="1:17" s="29" customFormat="1" ht="9" customHeight="1">
      <c r="A20" s="55"/>
      <c r="B20" s="23"/>
      <c r="C20" s="70"/>
      <c r="D20" s="71"/>
      <c r="E20" s="70"/>
      <c r="F20" s="71"/>
      <c r="G20" s="70"/>
      <c r="H20" s="71"/>
      <c r="I20" s="70"/>
      <c r="J20" s="71"/>
      <c r="K20" s="70"/>
      <c r="L20" s="71"/>
      <c r="M20" s="70"/>
      <c r="N20" s="71"/>
      <c r="O20" s="70"/>
      <c r="P20" s="71"/>
      <c r="Q20" s="37"/>
    </row>
    <row r="21" spans="1:17" s="29" customFormat="1" ht="14.25" customHeight="1" thickBot="1">
      <c r="A21" s="273" t="s">
        <v>156</v>
      </c>
      <c r="B21" s="72">
        <v>24</v>
      </c>
      <c r="C21" s="73">
        <f>C10+C17+C19+C14</f>
        <v>132000</v>
      </c>
      <c r="D21" s="58"/>
      <c r="E21" s="73">
        <f>E10+E17+E19+E14</f>
        <v>0</v>
      </c>
      <c r="F21" s="31"/>
      <c r="G21" s="73">
        <f>G10+G17+G19+G14</f>
        <v>14428</v>
      </c>
      <c r="H21" s="31"/>
      <c r="I21" s="73">
        <f>I10+I17+I19+I14</f>
        <v>23107</v>
      </c>
      <c r="J21" s="58"/>
      <c r="K21" s="73">
        <f>K10+K17+K19+K14</f>
        <v>-4288</v>
      </c>
      <c r="L21" s="31"/>
      <c r="M21" s="73">
        <f>M10+M14</f>
        <v>54938</v>
      </c>
      <c r="N21" s="31"/>
      <c r="O21" s="73">
        <f>O10+O17+O19+O14</f>
        <v>33594</v>
      </c>
      <c r="P21" s="31"/>
      <c r="Q21" s="73">
        <f>Q10+Q17+Q19+Q14</f>
        <v>253779</v>
      </c>
    </row>
    <row r="22" spans="1:17" s="29" customFormat="1" ht="12" customHeight="1" thickTop="1">
      <c r="A22" s="57"/>
      <c r="B22" s="23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32"/>
    </row>
    <row r="23" spans="1:17" s="29" customFormat="1" ht="17.25" customHeight="1">
      <c r="A23" s="289" t="s">
        <v>157</v>
      </c>
      <c r="B23" s="289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32"/>
    </row>
    <row r="24" spans="1:17" s="29" customFormat="1" ht="21.75" customHeight="1">
      <c r="A24" s="206" t="s">
        <v>74</v>
      </c>
      <c r="B24" s="23"/>
      <c r="C24" s="71">
        <v>0</v>
      </c>
      <c r="D24" s="71"/>
      <c r="E24" s="71">
        <v>-2392</v>
      </c>
      <c r="F24" s="71"/>
      <c r="G24" s="71">
        <v>0</v>
      </c>
      <c r="H24" s="71"/>
      <c r="I24" s="71">
        <v>0</v>
      </c>
      <c r="J24" s="71"/>
      <c r="K24" s="71">
        <v>0</v>
      </c>
      <c r="L24" s="71"/>
      <c r="M24" s="71">
        <v>0</v>
      </c>
      <c r="N24" s="71"/>
      <c r="O24" s="71">
        <v>0</v>
      </c>
      <c r="P24" s="71"/>
      <c r="Q24" s="32">
        <f>SUM(C24:P24)</f>
        <v>-2392</v>
      </c>
    </row>
    <row r="25" spans="1:17" s="29" customFormat="1" ht="15.75" customHeight="1">
      <c r="A25" s="274" t="s">
        <v>158</v>
      </c>
      <c r="B25" s="23"/>
      <c r="C25" s="109">
        <v>0</v>
      </c>
      <c r="D25" s="109"/>
      <c r="E25" s="109"/>
      <c r="F25" s="109"/>
      <c r="G25" s="109">
        <f>G26</f>
        <v>3360</v>
      </c>
      <c r="H25" s="109"/>
      <c r="I25" s="109">
        <v>0</v>
      </c>
      <c r="J25" s="109"/>
      <c r="K25" s="109">
        <v>0</v>
      </c>
      <c r="L25" s="109"/>
      <c r="M25" s="109">
        <f>M26</f>
        <v>30234</v>
      </c>
      <c r="N25" s="109"/>
      <c r="O25" s="109">
        <v>-33594</v>
      </c>
      <c r="P25" s="109"/>
      <c r="Q25" s="110">
        <f>SUM(C25:O25)</f>
        <v>0</v>
      </c>
    </row>
    <row r="26" spans="1:17" s="29" customFormat="1" ht="15">
      <c r="A26" s="223" t="s">
        <v>159</v>
      </c>
      <c r="B26" s="105"/>
      <c r="C26" s="168">
        <v>0</v>
      </c>
      <c r="D26" s="168"/>
      <c r="E26" s="168">
        <v>0</v>
      </c>
      <c r="F26" s="168"/>
      <c r="G26" s="168">
        <v>3360</v>
      </c>
      <c r="H26" s="168"/>
      <c r="I26" s="168">
        <v>0</v>
      </c>
      <c r="J26" s="168"/>
      <c r="K26" s="168">
        <v>0</v>
      </c>
      <c r="L26" s="168"/>
      <c r="M26" s="168">
        <f>33594-G26</f>
        <v>30234</v>
      </c>
      <c r="N26" s="168"/>
      <c r="O26" s="168">
        <f>-G26-M26</f>
        <v>-33594</v>
      </c>
      <c r="P26" s="168"/>
      <c r="Q26" s="168">
        <f>SUM(C26:O26)</f>
        <v>0</v>
      </c>
    </row>
    <row r="27" spans="1:17" s="29" customFormat="1" ht="6.75" customHeight="1">
      <c r="A27" s="100"/>
      <c r="B27" s="23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11"/>
    </row>
    <row r="28" spans="1:17" s="29" customFormat="1" ht="15">
      <c r="A28" s="224" t="s">
        <v>154</v>
      </c>
      <c r="B28" s="23"/>
      <c r="C28" s="109">
        <v>0</v>
      </c>
      <c r="D28" s="109"/>
      <c r="E28" s="109">
        <v>0</v>
      </c>
      <c r="F28" s="109"/>
      <c r="G28" s="109">
        <v>0</v>
      </c>
      <c r="H28" s="109"/>
      <c r="I28" s="109">
        <f>'[1]IS'!D33+'[1]IS'!D34</f>
        <v>52</v>
      </c>
      <c r="J28" s="109"/>
      <c r="K28" s="109">
        <f>'[1]IS'!D32</f>
        <v>3976</v>
      </c>
      <c r="L28" s="109"/>
      <c r="M28" s="109">
        <v>0</v>
      </c>
      <c r="N28" s="109"/>
      <c r="O28" s="109">
        <f>'[1]IS'!D29</f>
        <v>40544</v>
      </c>
      <c r="P28" s="109"/>
      <c r="Q28" s="110">
        <f>SUM(C28:O28)</f>
        <v>44572</v>
      </c>
    </row>
    <row r="29" spans="1:17" s="29" customFormat="1" ht="6" customHeight="1">
      <c r="A29" s="55"/>
      <c r="B29" s="23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10"/>
    </row>
    <row r="30" spans="1:17" s="29" customFormat="1" ht="15">
      <c r="A30" s="276" t="s">
        <v>155</v>
      </c>
      <c r="B30" s="23"/>
      <c r="C30" s="109">
        <v>0</v>
      </c>
      <c r="D30" s="109"/>
      <c r="E30" s="109">
        <v>0</v>
      </c>
      <c r="F30" s="109"/>
      <c r="G30" s="109">
        <v>0</v>
      </c>
      <c r="H30" s="109"/>
      <c r="I30" s="109">
        <v>-128</v>
      </c>
      <c r="J30" s="109"/>
      <c r="K30" s="109">
        <v>0</v>
      </c>
      <c r="L30" s="109"/>
      <c r="M30" s="109">
        <v>0</v>
      </c>
      <c r="N30" s="109"/>
      <c r="O30" s="109">
        <f>-I30</f>
        <v>128</v>
      </c>
      <c r="P30" s="109"/>
      <c r="Q30" s="110">
        <f>SUM(C30:O30)</f>
        <v>0</v>
      </c>
    </row>
    <row r="31" spans="1:17" s="29" customFormat="1" ht="8.25" customHeight="1">
      <c r="A31" s="55"/>
      <c r="B31" s="23"/>
      <c r="C31" s="70"/>
      <c r="D31" s="71"/>
      <c r="E31" s="70"/>
      <c r="F31" s="71"/>
      <c r="G31" s="70"/>
      <c r="H31" s="71"/>
      <c r="I31" s="70"/>
      <c r="J31" s="71"/>
      <c r="K31" s="70"/>
      <c r="L31" s="71"/>
      <c r="M31" s="70"/>
      <c r="N31" s="71"/>
      <c r="O31" s="70"/>
      <c r="P31" s="71"/>
      <c r="Q31" s="37"/>
    </row>
    <row r="32" spans="1:17" s="29" customFormat="1" ht="15.75" thickBot="1">
      <c r="A32" s="273" t="s">
        <v>161</v>
      </c>
      <c r="B32" s="72">
        <v>24</v>
      </c>
      <c r="C32" s="73">
        <f>C21+C25+C28+C30</f>
        <v>132000</v>
      </c>
      <c r="D32" s="58"/>
      <c r="E32" s="73">
        <f>E21+E25+E28+E30+E24</f>
        <v>-2392</v>
      </c>
      <c r="F32" s="31"/>
      <c r="G32" s="73">
        <f aca="true" t="shared" si="0" ref="G32:P32">G21+G25+G28+G30</f>
        <v>17788</v>
      </c>
      <c r="H32" s="73">
        <f t="shared" si="0"/>
        <v>0</v>
      </c>
      <c r="I32" s="73">
        <f t="shared" si="0"/>
        <v>23031</v>
      </c>
      <c r="J32" s="73">
        <f t="shared" si="0"/>
        <v>0</v>
      </c>
      <c r="K32" s="73">
        <f t="shared" si="0"/>
        <v>-312</v>
      </c>
      <c r="L32" s="58">
        <f t="shared" si="0"/>
        <v>0</v>
      </c>
      <c r="M32" s="73">
        <f>M21+M25</f>
        <v>85172</v>
      </c>
      <c r="N32" s="58"/>
      <c r="O32" s="73">
        <f t="shared" si="0"/>
        <v>40672</v>
      </c>
      <c r="P32" s="73">
        <f t="shared" si="0"/>
        <v>0</v>
      </c>
      <c r="Q32" s="73">
        <f>Q21+Q25+Q28+Q30+Q24</f>
        <v>295959</v>
      </c>
    </row>
    <row r="33" spans="1:16" s="29" customFormat="1" ht="8.25" customHeight="1" thickTop="1">
      <c r="A33" s="57"/>
      <c r="B33" s="72"/>
      <c r="C33" s="58"/>
      <c r="D33" s="31"/>
      <c r="E33" s="58"/>
      <c r="F33" s="31"/>
      <c r="G33" s="58"/>
      <c r="H33" s="58"/>
      <c r="I33" s="58"/>
      <c r="J33" s="31"/>
      <c r="K33" s="31"/>
      <c r="L33" s="31"/>
      <c r="M33" s="58"/>
      <c r="N33" s="31"/>
      <c r="O33" s="58"/>
      <c r="P33" s="58"/>
    </row>
    <row r="34" spans="1:17" s="29" customFormat="1" ht="15" customHeight="1">
      <c r="A34" s="289" t="s">
        <v>162</v>
      </c>
      <c r="B34" s="289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32"/>
    </row>
    <row r="35" spans="1:17" s="29" customFormat="1" ht="15">
      <c r="A35" s="206" t="s">
        <v>74</v>
      </c>
      <c r="B35" s="23"/>
      <c r="C35" s="71">
        <v>0</v>
      </c>
      <c r="D35" s="71"/>
      <c r="E35" s="71">
        <v>-7644</v>
      </c>
      <c r="F35" s="71"/>
      <c r="G35" s="71">
        <v>0</v>
      </c>
      <c r="H35" s="71"/>
      <c r="I35" s="71">
        <v>0</v>
      </c>
      <c r="J35" s="71"/>
      <c r="K35" s="71">
        <v>0</v>
      </c>
      <c r="L35" s="71"/>
      <c r="M35" s="71">
        <v>0</v>
      </c>
      <c r="N35" s="71"/>
      <c r="O35" s="71">
        <v>0</v>
      </c>
      <c r="P35" s="71"/>
      <c r="Q35" s="32">
        <f>SUM(C35:P35)</f>
        <v>-7644</v>
      </c>
    </row>
    <row r="36" spans="1:17" s="29" customFormat="1" ht="15">
      <c r="A36" s="274" t="s">
        <v>158</v>
      </c>
      <c r="B36" s="23"/>
      <c r="C36" s="109">
        <v>0</v>
      </c>
      <c r="D36" s="109"/>
      <c r="E36" s="109"/>
      <c r="F36" s="109"/>
      <c r="G36" s="109">
        <f>G37</f>
        <v>4067</v>
      </c>
      <c r="H36" s="109"/>
      <c r="I36" s="109">
        <v>0</v>
      </c>
      <c r="J36" s="109"/>
      <c r="K36" s="109">
        <v>0</v>
      </c>
      <c r="L36" s="109"/>
      <c r="M36" s="109">
        <f>M37</f>
        <v>25524</v>
      </c>
      <c r="N36" s="109"/>
      <c r="O36" s="109">
        <f>O37+O38</f>
        <v>-40673</v>
      </c>
      <c r="P36" s="109"/>
      <c r="Q36" s="110">
        <f>SUM(C36:O36)</f>
        <v>-11082</v>
      </c>
    </row>
    <row r="37" spans="1:17" s="29" customFormat="1" ht="15">
      <c r="A37" s="223" t="s">
        <v>159</v>
      </c>
      <c r="B37" s="105"/>
      <c r="C37" s="168">
        <v>0</v>
      </c>
      <c r="D37" s="168"/>
      <c r="E37" s="168">
        <v>0</v>
      </c>
      <c r="F37" s="168"/>
      <c r="G37" s="168">
        <v>4067</v>
      </c>
      <c r="H37" s="168"/>
      <c r="I37" s="168">
        <v>0</v>
      </c>
      <c r="J37" s="168"/>
      <c r="K37" s="168">
        <v>0</v>
      </c>
      <c r="L37" s="168"/>
      <c r="M37" s="168">
        <v>25524</v>
      </c>
      <c r="N37" s="168"/>
      <c r="O37" s="168">
        <f>-G37-M37</f>
        <v>-29591</v>
      </c>
      <c r="P37" s="168"/>
      <c r="Q37" s="168">
        <f>SUM(C37:O37)</f>
        <v>0</v>
      </c>
    </row>
    <row r="38" spans="1:17" s="29" customFormat="1" ht="15">
      <c r="A38" s="277" t="s">
        <v>163</v>
      </c>
      <c r="B38" s="105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>
        <v>-11082</v>
      </c>
      <c r="P38" s="168"/>
      <c r="Q38" s="110">
        <f>SUM(C38:O38)</f>
        <v>-11082</v>
      </c>
    </row>
    <row r="39" spans="1:17" s="29" customFormat="1" ht="9" customHeight="1">
      <c r="A39" s="100"/>
      <c r="B39" s="23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11"/>
    </row>
    <row r="40" spans="1:17" s="29" customFormat="1" ht="15">
      <c r="A40" s="276" t="s">
        <v>154</v>
      </c>
      <c r="B40" s="23"/>
      <c r="C40" s="109">
        <v>0</v>
      </c>
      <c r="D40" s="109"/>
      <c r="E40" s="109">
        <v>0</v>
      </c>
      <c r="F40" s="109"/>
      <c r="G40" s="109">
        <v>0</v>
      </c>
      <c r="H40" s="109"/>
      <c r="I40" s="109">
        <f>'IS'!D33+'IS'!D34</f>
        <v>2875</v>
      </c>
      <c r="J40" s="109"/>
      <c r="K40" s="109">
        <f>'IS'!D32</f>
        <v>86</v>
      </c>
      <c r="L40" s="109"/>
      <c r="M40" s="109">
        <v>0</v>
      </c>
      <c r="N40" s="109"/>
      <c r="O40" s="109">
        <f>'IS'!D29</f>
        <v>40660</v>
      </c>
      <c r="P40" s="109"/>
      <c r="Q40" s="110">
        <f>SUM(C40:O40)</f>
        <v>43621</v>
      </c>
    </row>
    <row r="41" spans="1:17" s="29" customFormat="1" ht="6.75" customHeight="1">
      <c r="A41" s="55"/>
      <c r="B41" s="23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10"/>
    </row>
    <row r="42" spans="1:17" s="21" customFormat="1" ht="15">
      <c r="A42" s="276" t="s">
        <v>155</v>
      </c>
      <c r="B42" s="23"/>
      <c r="C42" s="109">
        <v>0</v>
      </c>
      <c r="D42" s="109"/>
      <c r="E42" s="109">
        <v>0</v>
      </c>
      <c r="F42" s="109"/>
      <c r="G42" s="109">
        <v>0</v>
      </c>
      <c r="H42" s="109"/>
      <c r="I42" s="109">
        <v>-118</v>
      </c>
      <c r="J42" s="109"/>
      <c r="K42" s="109">
        <v>0</v>
      </c>
      <c r="L42" s="109"/>
      <c r="M42" s="109">
        <v>0</v>
      </c>
      <c r="N42" s="109"/>
      <c r="O42" s="109">
        <f>-I42</f>
        <v>118</v>
      </c>
      <c r="P42" s="109"/>
      <c r="Q42" s="110">
        <f>SUM(C42:O42)</f>
        <v>0</v>
      </c>
    </row>
    <row r="43" spans="1:17" s="21" customFormat="1" ht="15">
      <c r="A43" s="55"/>
      <c r="B43" s="23"/>
      <c r="C43" s="70"/>
      <c r="D43" s="71"/>
      <c r="E43" s="70"/>
      <c r="F43" s="71"/>
      <c r="G43" s="70"/>
      <c r="H43" s="71"/>
      <c r="I43" s="70"/>
      <c r="J43" s="71"/>
      <c r="K43" s="70"/>
      <c r="L43" s="71"/>
      <c r="M43" s="70"/>
      <c r="N43" s="71"/>
      <c r="O43" s="70"/>
      <c r="P43" s="71"/>
      <c r="Q43" s="37"/>
    </row>
    <row r="44" spans="1:17" s="21" customFormat="1" ht="15.75" thickBot="1">
      <c r="A44" s="273" t="s">
        <v>164</v>
      </c>
      <c r="B44" s="72">
        <v>24</v>
      </c>
      <c r="C44" s="73">
        <f>C32+C36+C40+C42</f>
        <v>132000</v>
      </c>
      <c r="D44" s="58"/>
      <c r="E44" s="73">
        <f>E32+E36+E40+E42+E35</f>
        <v>-10036</v>
      </c>
      <c r="F44" s="31"/>
      <c r="G44" s="73">
        <f aca="true" t="shared" si="1" ref="G44:L44">G32+G36+G40+G42</f>
        <v>21855</v>
      </c>
      <c r="H44" s="73">
        <f t="shared" si="1"/>
        <v>0</v>
      </c>
      <c r="I44" s="73">
        <f t="shared" si="1"/>
        <v>25788</v>
      </c>
      <c r="J44" s="73">
        <f t="shared" si="1"/>
        <v>0</v>
      </c>
      <c r="K44" s="73">
        <f t="shared" si="1"/>
        <v>-226</v>
      </c>
      <c r="L44" s="58">
        <f t="shared" si="1"/>
        <v>0</v>
      </c>
      <c r="M44" s="73">
        <f>M32+M36</f>
        <v>110696</v>
      </c>
      <c r="N44" s="58"/>
      <c r="O44" s="73">
        <f>O32+O36+O40+O42</f>
        <v>40777</v>
      </c>
      <c r="P44" s="73">
        <f>P32+P36+P40+P42</f>
        <v>0</v>
      </c>
      <c r="Q44" s="73">
        <f>Q32+Q36+Q40+Q42+Q35</f>
        <v>320854</v>
      </c>
    </row>
    <row r="45" spans="2:6" s="21" customFormat="1" ht="15.75" thickTop="1">
      <c r="B45" s="52"/>
      <c r="C45" s="52"/>
      <c r="D45" s="52"/>
      <c r="E45" s="18"/>
      <c r="F45" s="17"/>
    </row>
    <row r="46" spans="1:2" s="13" customFormat="1" ht="15">
      <c r="A46" s="143" t="s">
        <v>166</v>
      </c>
      <c r="B46" s="69"/>
    </row>
    <row r="47" spans="1:2" s="13" customFormat="1" ht="15">
      <c r="A47" s="143"/>
      <c r="B47" s="69"/>
    </row>
    <row r="48" spans="1:2" ht="15">
      <c r="A48" s="251" t="s">
        <v>46</v>
      </c>
      <c r="B48" s="46"/>
    </row>
    <row r="49" spans="1:2" ht="15">
      <c r="A49" s="252" t="s">
        <v>47</v>
      </c>
      <c r="B49" s="46"/>
    </row>
    <row r="50" spans="1:2" ht="15">
      <c r="A50" s="250"/>
      <c r="B50" s="46"/>
    </row>
    <row r="51" spans="1:2" ht="15">
      <c r="A51" s="251" t="s">
        <v>48</v>
      </c>
      <c r="B51" s="46"/>
    </row>
    <row r="52" spans="1:2" ht="15">
      <c r="A52" s="252" t="s">
        <v>18</v>
      </c>
      <c r="B52" s="46"/>
    </row>
    <row r="53" spans="1:2" ht="15">
      <c r="A53" s="250"/>
      <c r="B53" s="46"/>
    </row>
    <row r="54" spans="1:2" ht="15">
      <c r="A54" s="253" t="s">
        <v>49</v>
      </c>
      <c r="B54" s="69"/>
    </row>
    <row r="55" spans="1:2" ht="15">
      <c r="A55" s="254" t="s">
        <v>20</v>
      </c>
      <c r="B55" s="47"/>
    </row>
    <row r="56" spans="1:2" ht="15">
      <c r="A56" s="11"/>
      <c r="B56" s="11"/>
    </row>
    <row r="57" spans="1:2" ht="15">
      <c r="A57" s="10"/>
      <c r="B57" s="10"/>
    </row>
    <row r="66" spans="1:2" ht="15">
      <c r="A66" s="48"/>
      <c r="B66" s="48"/>
    </row>
  </sheetData>
  <sheetProtection/>
  <mergeCells count="14">
    <mergeCell ref="C6:C7"/>
    <mergeCell ref="E6:E7"/>
    <mergeCell ref="K6:K7"/>
    <mergeCell ref="G6:G7"/>
    <mergeCell ref="O6:O7"/>
    <mergeCell ref="I6:I7"/>
    <mergeCell ref="A23:B23"/>
    <mergeCell ref="A34:B34"/>
    <mergeCell ref="A2:Q2"/>
    <mergeCell ref="A5:Q5"/>
    <mergeCell ref="A13:B13"/>
    <mergeCell ref="Q6:Q7"/>
    <mergeCell ref="M6:M7"/>
    <mergeCell ref="A6:A7"/>
  </mergeCells>
  <printOptions/>
  <pageMargins left="0.5905511811023623" right="0.15748031496062992" top="0.3937007874015748" bottom="0.3937007874015748" header="0.5511811023622047" footer="0.5118110236220472"/>
  <pageSetup blackAndWhite="1" firstPageNumber="4" useFirstPageNumber="1" horizontalDpi="600" verticalDpi="600" orientation="landscape" paperSize="9" scale="65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Mariya Nedkova</cp:lastModifiedBy>
  <cp:lastPrinted>2012-01-27T09:15:40Z</cp:lastPrinted>
  <dcterms:created xsi:type="dcterms:W3CDTF">2003-02-07T14:36:34Z</dcterms:created>
  <dcterms:modified xsi:type="dcterms:W3CDTF">2012-01-30T13:00:34Z</dcterms:modified>
  <cp:category/>
  <cp:version/>
  <cp:contentType/>
  <cp:contentStatus/>
</cp:coreProperties>
</file>