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20" yWindow="220" windowWidth="20920" windowHeight="8200" activeTab="3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3">'CFS'!$A$1:$E$61</definedName>
    <definedName name="_xlnm.Print_Area" localSheetId="1">'IS'!$A$1:$G$53</definedName>
    <definedName name="_xlnm.Print_Area" localSheetId="2">'SFP'!$A$1:$G$66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'CFS'!$A$1:$E$41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'CFS'!$70:$65536,'CFS'!$50:$51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'EQS'!$A$1:$O$47</definedName>
    <definedName name="Z_9656BBF7_C4A3_41EC_B0C6_A21B380E3C2F_.wvu.Rows" localSheetId="3" hidden="1">'CFS'!$70:$65536,'CFS'!$50:$51</definedName>
  </definedNames>
  <calcPr fullCalcOnLoad="1"/>
</workbook>
</file>

<file path=xl/sharedStrings.xml><?xml version="1.0" encoding="utf-8"?>
<sst xmlns="http://schemas.openxmlformats.org/spreadsheetml/2006/main" count="223" uniqueCount="169">
  <si>
    <t>BGN'000</t>
  </si>
  <si>
    <t xml:space="preserve"> </t>
  </si>
  <si>
    <t>2011   BGN'000</t>
  </si>
  <si>
    <t>8,9</t>
  </si>
  <si>
    <t>BGN</t>
  </si>
  <si>
    <t>2012   BGN'000</t>
  </si>
  <si>
    <t>13,14</t>
  </si>
  <si>
    <t>Company Name:</t>
  </si>
  <si>
    <t>SOPHARMA AD</t>
  </si>
  <si>
    <t>Board of Directors:</t>
  </si>
  <si>
    <t>Ognian Donev, PhD</t>
  </si>
  <si>
    <t>Vessela Stoeva</t>
  </si>
  <si>
    <t>Alexander Chaushev</t>
  </si>
  <si>
    <t>Unipharm AD represented by Ognian Palaveev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</si>
  <si>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</si>
  <si>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</si>
  <si>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</si>
  <si>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</si>
  <si>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</si>
  <si>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</si>
  <si>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</si>
  <si>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</si>
  <si>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</si>
  <si>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</si>
  <si>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</si>
  <si>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</si>
  <si>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</si>
  <si>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Lyubimka Georgieva</t>
  </si>
  <si>
    <t>Stefan Yovkov</t>
  </si>
  <si>
    <t>Galina Angelova</t>
  </si>
  <si>
    <t>Servicing Banks:</t>
  </si>
  <si>
    <t>Raiffeisenbank (Bulgaria) EAD</t>
  </si>
  <si>
    <t>DSK Bank EAD</t>
  </si>
  <si>
    <t>Eurobank and EFG Bulgaria AD</t>
  </si>
  <si>
    <t>Piraeus Bank AD</t>
  </si>
  <si>
    <t>Unicredit AD</t>
  </si>
  <si>
    <t>BNP Paribas Bulgaria EAD</t>
  </si>
  <si>
    <t>Citibank N.A.</t>
  </si>
  <si>
    <t>MKB Unionbank</t>
  </si>
  <si>
    <t>Auditor:</t>
  </si>
  <si>
    <t>AFA OOD</t>
  </si>
  <si>
    <t>INTERIM STATEMENT OF COMPREHENSIVE INCOME</t>
  </si>
  <si>
    <t>for the period January - March 2012</t>
  </si>
  <si>
    <t>Attachments</t>
  </si>
  <si>
    <t>Sales revenues</t>
  </si>
  <si>
    <t>Other operating revenue/(loss)</t>
  </si>
  <si>
    <t>Change of available stock of finished goods and work in progress</t>
  </si>
  <si>
    <t>Materials</t>
  </si>
  <si>
    <t>External services</t>
  </si>
  <si>
    <t>Emoloyees</t>
  </si>
  <si>
    <t>Amortization</t>
  </si>
  <si>
    <t xml:space="preserve">Other operating expenses </t>
  </si>
  <si>
    <t>Operating profit</t>
  </si>
  <si>
    <t>Depreciation of non-current assets</t>
  </si>
  <si>
    <t>Financial income</t>
  </si>
  <si>
    <t>Financial expenses</t>
  </si>
  <si>
    <t>Financial income/(expenses) net</t>
  </si>
  <si>
    <t>Profit before tax</t>
  </si>
  <si>
    <t>Profit tax</t>
  </si>
  <si>
    <t>Net profit</t>
  </si>
  <si>
    <t>Other components of the total income:</t>
  </si>
  <si>
    <t>Profit / (loss) of revaluation of property, plant and equipment</t>
  </si>
  <si>
    <t>Income tax related to the components of the comprehensive income</t>
  </si>
  <si>
    <t>Other comprehensive income for the period net of tax</t>
  </si>
  <si>
    <t>TOTAL COMPREHENSIVE INCOME FOR THE PERIOD</t>
  </si>
  <si>
    <t>Earnings per share</t>
  </si>
  <si>
    <t>The notes on pages 5 to 85 are an integral part of the present financial statement.</t>
  </si>
  <si>
    <t>Chief Accountant (preparer):</t>
  </si>
  <si>
    <t>Iordanka Petkova</t>
  </si>
  <si>
    <t>March 31,  2012  BGN'000</t>
  </si>
  <si>
    <t>March 31, 2011  BGN'000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</si>
  <si>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</si>
  <si>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</si>
  <si>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</si>
  <si>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</si>
  <si>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</si>
  <si>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</si>
  <si>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Loans to related parties</t>
  </si>
  <si>
    <t>Other non-current assets</t>
  </si>
  <si>
    <t>Current assets</t>
  </si>
  <si>
    <t>Inventory</t>
  </si>
  <si>
    <t>Receivables from related persons</t>
  </si>
  <si>
    <t>Commercial receivables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</si>
  <si>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</si>
  <si>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</si>
  <si>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</si>
  <si>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</si>
  <si>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</si>
  <si>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</si>
  <si>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</si>
  <si>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</si>
  <si>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</si>
  <si>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</si>
  <si>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</si>
  <si>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</si>
  <si>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</si>
  <si>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Payables to employees on retirement</t>
  </si>
  <si>
    <t>Financial leasing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</si>
  <si>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</si>
  <si>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</si>
  <si>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</si>
  <si>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</si>
  <si>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</si>
  <si>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</si>
  <si>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</si>
  <si>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</si>
  <si>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</si>
  <si>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</si>
  <si>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INTERIM REPORT FOR CHANGES IN EQUITY</t>
  </si>
  <si>
    <t>Attachments</t>
  </si>
  <si>
    <t>Sales proceeds</t>
  </si>
  <si>
    <t>Payables to suppliers</t>
  </si>
  <si>
    <t>Payments for wages and social insurance</t>
  </si>
  <si>
    <t>Refunded taxes (profit tax excluded)</t>
  </si>
  <si>
    <t>Exchange rate differences, net</t>
  </si>
  <si>
    <t>Other proceeds/(payments), net</t>
  </si>
  <si>
    <t>Net cash flows from/(used in) operating activities</t>
  </si>
  <si>
    <t>Attachments</t>
  </si>
  <si>
    <t>Purchase of property, plant and equipment</t>
  </si>
  <si>
    <t>Proceeds from sale of property, plant and equipment</t>
  </si>
  <si>
    <t>Purchase of intangible assets</t>
  </si>
  <si>
    <t>Proceeds for sale of shares in daughter companes</t>
  </si>
  <si>
    <t>Loans granted to related parties</t>
  </si>
  <si>
    <t>Refunded loans by related parties</t>
  </si>
  <si>
    <t>Loans granted to thrid parties</t>
  </si>
  <si>
    <t>Refunded loans by third parties</t>
  </si>
  <si>
    <t>Proceeds from dividends from investments in subsidiaries and available-for-sale investments</t>
  </si>
  <si>
    <t xml:space="preserve">Proceeds from sale of available-for-sale investments </t>
  </si>
  <si>
    <t>Purchase of shares in subsidiaries</t>
  </si>
  <si>
    <t>Purchase of available-for-sale investments</t>
  </si>
  <si>
    <t xml:space="preserve">Changes in  fair value of available-for-sale financial assets </t>
  </si>
  <si>
    <t>Available-for-sale investments</t>
  </si>
  <si>
    <t>Interest from granted loans and investment purpose deposits</t>
  </si>
  <si>
    <t>Cash flows from operating activities</t>
  </si>
  <si>
    <t>Cash flows from investing actiivties</t>
  </si>
  <si>
    <t>Net cash flows used in investing activities</t>
  </si>
  <si>
    <t>Cash flows from financing activities</t>
  </si>
  <si>
    <t>Proceeds from short-term bank loans</t>
  </si>
  <si>
    <t>Settlement of short-term bank loans</t>
  </si>
  <si>
    <t>Proceeds from long-term bank loans</t>
  </si>
  <si>
    <t>Settlement of long-term bank loans</t>
  </si>
  <si>
    <t>Net financial cash flows</t>
  </si>
  <si>
    <t>Finance lease payments</t>
  </si>
  <si>
    <t>Dividends paid</t>
  </si>
  <si>
    <t>Taxes paid (profit tax excluded)</t>
  </si>
  <si>
    <t>Profit taxes paid</t>
  </si>
  <si>
    <t>Paid interest and bank fees on working capital loans</t>
  </si>
  <si>
    <t>Paid interest and bank fees on investment purpose loans</t>
  </si>
  <si>
    <t>Net (decrease)/increase in cash and cash equivalents</t>
  </si>
  <si>
    <t>Cash and cash equivalents at 1 January</t>
  </si>
  <si>
    <t>Cash and cash equivalents at 31 March</t>
  </si>
  <si>
    <t>Balance at 1 January 2010</t>
  </si>
  <si>
    <t>Balance at 31 December 2010</t>
  </si>
  <si>
    <t>Balance at 31 December 2011</t>
  </si>
  <si>
    <t>Balance at 31 March 2012</t>
  </si>
  <si>
    <t>Changes in equity for 2010</t>
  </si>
  <si>
    <t>Treasury shares purchased</t>
  </si>
  <si>
    <t xml:space="preserve">Distribution of profit for:               </t>
  </si>
  <si>
    <t xml:space="preserve"> * reserves</t>
  </si>
  <si>
    <t>Total comprehensive income for the year</t>
  </si>
  <si>
    <t>Transfer to retained earnings</t>
  </si>
  <si>
    <t xml:space="preserve"> * dividend</t>
  </si>
  <si>
    <t>Changes in equity for 2011</t>
  </si>
  <si>
    <t>Changes in equity for 2012</t>
  </si>
  <si>
    <t>Statutory reserves</t>
  </si>
  <si>
    <t>Revaluation reserve - property, pland and equipment</t>
  </si>
  <si>
    <t>Available-for-sale financial assets reserve</t>
  </si>
  <si>
    <t>Additional
reserves</t>
  </si>
  <si>
    <t>Total
equity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</si>
</sst>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&quot;BGN&quot;* #,##0.00_);_(&quot;BGN&quot;* \(#,##0.00\);_(&quot;BGN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&quot;лв&quot;#,##0_);\(&quot;лв&quot;#,##0\)"/>
    <numFmt numFmtId="201" formatCode="&quot;лв&quot;#,##0_);[Red]\(&quot;лв&quot;#,##0\)"/>
    <numFmt numFmtId="202" formatCode="&quot;лв&quot;#,##0.00_);\(&quot;лв&quot;#,##0.00\)"/>
    <numFmt numFmtId="203" formatCode="&quot;лв&quot;#,##0.00_);[Red]\(&quot;лв&quot;#,##0.00\)"/>
    <numFmt numFmtId="204" formatCode="_(&quot;лв&quot;* #,##0_);_(&quot;лв&quot;* \(#,##0\);_(&quot;лв&quot;* &quot;-&quot;_);_(@_)"/>
    <numFmt numFmtId="205" formatCode="_(&quot;лв&quot;* #,##0.00_);_(&quot;лв&quot;* \(#,##0.00\);_(&quot;лв&quot;* &quot;-&quot;??_);_(@_)"/>
    <numFmt numFmtId="206" formatCode="0_);\(0\)"/>
    <numFmt numFmtId="207" formatCode="_(* #,##0_);_(* \(#,##0\);_(* &quot;-&quot;??_);_(@_)"/>
    <numFmt numFmtId="208" formatCode="_(* #,##0.0_);_(* \(#,##0.0\);_(* &quot;-&quot;_);_(@_)"/>
    <numFmt numFmtId="209" formatCode="0.0"/>
    <numFmt numFmtId="210" formatCode="_(* #,##0.00_);_(* \(#,##0.00\);_(* &quot;-&quot;_);_(@_)"/>
    <numFmt numFmtId="211" formatCode="_(* #,##0.000_);_(* \(#,##0.000\);_(* &quot;-&quot;???_);_(@_)"/>
    <numFmt numFmtId="212" formatCode="_(* #,##0.0_);_(* \(#,##0.0\);_(* &quot;-&quot;??_);_(@_)"/>
    <numFmt numFmtId="213" formatCode="#,##0;\(#,##0\)"/>
    <numFmt numFmtId="214" formatCode="0.000"/>
    <numFmt numFmtId="215" formatCode="#,##0.0"/>
    <numFmt numFmtId="216" formatCode="#,##0.000"/>
    <numFmt numFmtId="217" formatCode="0.0000"/>
    <numFmt numFmtId="218" formatCode="[$-402]dd\ mmmm\ yyyy"/>
    <numFmt numFmtId="219" formatCode="0.00000"/>
    <numFmt numFmtId="220" formatCode="[$-402]dddd\,\ dd\ mmmm\ yyyy\ &quot;г.&quot;"/>
  </numFmts>
  <fonts count="7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name val="Hebar"/>
      <family val="0"/>
    </font>
    <font>
      <b/>
      <i/>
      <sz val="9"/>
      <name val="Times New Roman"/>
      <family val="1"/>
    </font>
    <font>
      <sz val="11"/>
      <color indexed="20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45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9" fillId="0" borderId="10" xfId="57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>
      <alignment/>
      <protection/>
    </xf>
    <xf numFmtId="41" fontId="8" fillId="0" borderId="0" xfId="58" applyNumberFormat="1" applyFont="1" applyFill="1">
      <alignment/>
      <protection/>
    </xf>
    <xf numFmtId="41" fontId="8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Alignment="1">
      <alignment horizontal="center"/>
      <protection/>
    </xf>
    <xf numFmtId="41" fontId="8" fillId="0" borderId="0" xfId="58" applyNumberFormat="1" applyFont="1" applyFill="1" applyAlignment="1">
      <alignment horizontal="right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10" fillId="0" borderId="0" xfId="59" applyNumberFormat="1" applyFont="1" applyFill="1" applyBorder="1" applyAlignment="1" applyProtection="1" quotePrefix="1">
      <alignment horizontal="right" vertical="top"/>
      <protection/>
    </xf>
    <xf numFmtId="0" fontId="8" fillId="0" borderId="0" xfId="59" applyNumberFormat="1" applyFont="1" applyFill="1" applyBorder="1" applyAlignment="1" applyProtection="1">
      <alignment vertical="top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58" applyFont="1" applyFill="1">
      <alignment/>
      <protection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57" applyFont="1" applyFill="1" applyBorder="1" applyAlignment="1">
      <alignment horizontal="left" vertical="center"/>
      <protection/>
    </xf>
    <xf numFmtId="0" fontId="8" fillId="0" borderId="0" xfId="57" applyFont="1" applyFill="1" applyAlignment="1">
      <alignment vertical="center"/>
      <protection/>
    </xf>
    <xf numFmtId="0" fontId="17" fillId="0" borderId="10" xfId="57" applyFont="1" applyBorder="1" applyAlignment="1">
      <alignment vertical="center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57" applyFont="1" applyAlignment="1">
      <alignment vertical="center"/>
      <protection/>
    </xf>
    <xf numFmtId="0" fontId="12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5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 quotePrefix="1">
      <alignment horizontal="left"/>
      <protection/>
    </xf>
    <xf numFmtId="0" fontId="8" fillId="0" borderId="0" xfId="59" applyFont="1" applyFill="1" applyAlignment="1">
      <alignment horizontal="left"/>
      <protection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57" applyFont="1" applyFill="1" applyAlignment="1">
      <alignment vertical="center" wrapText="1"/>
      <protection/>
    </xf>
    <xf numFmtId="0" fontId="22" fillId="0" borderId="0" xfId="58" applyFont="1" applyFill="1" applyBorder="1" applyAlignment="1">
      <alignment vertical="top" wrapText="1"/>
      <protection/>
    </xf>
    <xf numFmtId="0" fontId="21" fillId="0" borderId="0" xfId="64" applyFont="1" applyFill="1" applyBorder="1" applyAlignment="1" quotePrefix="1">
      <alignment horizontal="left" vertical="center"/>
      <protection/>
    </xf>
    <xf numFmtId="0" fontId="23" fillId="0" borderId="0" xfId="58" applyFont="1" applyFill="1" applyBorder="1" applyAlignment="1">
      <alignment horizontal="center"/>
      <protection/>
    </xf>
    <xf numFmtId="0" fontId="24" fillId="0" borderId="0" xfId="58" applyFont="1" applyFill="1" applyBorder="1" applyAlignment="1">
      <alignment vertical="top" wrapText="1"/>
      <protection/>
    </xf>
    <xf numFmtId="0" fontId="22" fillId="0" borderId="0" xfId="58" applyFont="1" applyFill="1" applyBorder="1" applyAlignment="1">
      <alignment vertical="top"/>
      <protection/>
    </xf>
    <xf numFmtId="0" fontId="24" fillId="0" borderId="0" xfId="58" applyFont="1" applyFill="1" applyBorder="1" applyAlignment="1">
      <alignment vertical="top"/>
      <protection/>
    </xf>
    <xf numFmtId="0" fontId="12" fillId="0" borderId="0" xfId="58" applyFont="1" applyFill="1" applyBorder="1">
      <alignment/>
      <protection/>
    </xf>
    <xf numFmtId="0" fontId="23" fillId="0" borderId="0" xfId="58" applyFont="1" applyFill="1" applyAlignment="1">
      <alignment horizontal="center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" fontId="18" fillId="0" borderId="0" xfId="65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29" fillId="0" borderId="0" xfId="57" applyNumberFormat="1" applyFont="1" applyFill="1" applyBorder="1" applyAlignment="1">
      <alignment horizontal="center" vertical="center" wrapText="1"/>
      <protection/>
    </xf>
    <xf numFmtId="41" fontId="12" fillId="0" borderId="0" xfId="58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 wrapText="1"/>
    </xf>
    <xf numFmtId="41" fontId="9" fillId="0" borderId="11" xfId="6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41" fontId="9" fillId="0" borderId="10" xfId="62" applyNumberFormat="1" applyFont="1" applyFill="1" applyBorder="1" applyAlignment="1">
      <alignment horizontal="right"/>
      <protection/>
    </xf>
    <xf numFmtId="207" fontId="8" fillId="0" borderId="0" xfId="42" applyNumberFormat="1" applyFont="1" applyFill="1" applyBorder="1" applyAlignment="1" applyProtection="1">
      <alignment horizontal="right"/>
      <protection/>
    </xf>
    <xf numFmtId="0" fontId="28" fillId="0" borderId="0" xfId="0" applyFont="1" applyFill="1" applyAlignment="1">
      <alignment/>
    </xf>
    <xf numFmtId="0" fontId="15" fillId="0" borderId="0" xfId="57" applyFont="1" applyFill="1" applyBorder="1" applyAlignment="1" quotePrefix="1">
      <alignment horizontal="right"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 vertical="center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41" fontId="9" fillId="0" borderId="12" xfId="62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207" fontId="0" fillId="0" borderId="0" xfId="0" applyNumberFormat="1" applyFill="1" applyAlignment="1">
      <alignment/>
    </xf>
    <xf numFmtId="0" fontId="31" fillId="0" borderId="0" xfId="0" applyFont="1" applyFill="1" applyBorder="1" applyAlignment="1">
      <alignment horizontal="left" vertical="center"/>
    </xf>
    <xf numFmtId="41" fontId="9" fillId="0" borderId="11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41" fontId="9" fillId="0" borderId="10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41" fontId="31" fillId="0" borderId="0" xfId="0" applyNumberFormat="1" applyFont="1" applyFill="1" applyBorder="1" applyAlignment="1">
      <alignment horizontal="center"/>
    </xf>
    <xf numFmtId="41" fontId="31" fillId="0" borderId="0" xfId="42" applyNumberFormat="1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41" fontId="32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207" fontId="32" fillId="0" borderId="0" xfId="42" applyNumberFormat="1" applyFont="1" applyFill="1" applyBorder="1" applyAlignment="1">
      <alignment/>
    </xf>
    <xf numFmtId="41" fontId="31" fillId="0" borderId="11" xfId="42" applyNumberFormat="1" applyFont="1" applyFill="1" applyBorder="1" applyAlignment="1">
      <alignment/>
    </xf>
    <xf numFmtId="41" fontId="23" fillId="0" borderId="0" xfId="58" applyNumberFormat="1" applyFont="1" applyFill="1" applyBorder="1" applyAlignment="1">
      <alignment horizontal="center"/>
      <protection/>
    </xf>
    <xf numFmtId="41" fontId="32" fillId="0" borderId="0" xfId="42" applyNumberFormat="1" applyFont="1" applyFill="1" applyBorder="1" applyAlignment="1">
      <alignment/>
    </xf>
    <xf numFmtId="0" fontId="12" fillId="0" borderId="0" xfId="59" applyNumberFormat="1" applyFont="1" applyFill="1" applyBorder="1" applyAlignment="1" applyProtection="1">
      <alignment horizontal="right" vertical="top" wrapText="1"/>
      <protection/>
    </xf>
    <xf numFmtId="0" fontId="12" fillId="0" borderId="0" xfId="59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210" fontId="9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/>
    </xf>
    <xf numFmtId="41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1" fontId="36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39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wrapText="1"/>
    </xf>
    <xf numFmtId="0" fontId="44" fillId="0" borderId="0" xfId="57" applyFont="1" applyFill="1" applyBorder="1" applyAlignment="1">
      <alignment horizontal="left"/>
      <protection/>
    </xf>
    <xf numFmtId="41" fontId="8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207" fontId="7" fillId="0" borderId="0" xfId="42" applyNumberFormat="1" applyFont="1" applyFill="1" applyBorder="1" applyAlignment="1" applyProtection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41" fontId="9" fillId="0" borderId="0" xfId="58" applyNumberFormat="1" applyFont="1" applyFill="1">
      <alignment/>
      <protection/>
    </xf>
    <xf numFmtId="3" fontId="23" fillId="0" borderId="0" xfId="58" applyNumberFormat="1" applyFont="1" applyFill="1" applyBorder="1" applyAlignment="1">
      <alignment horizontal="center"/>
      <protection/>
    </xf>
    <xf numFmtId="0" fontId="13" fillId="0" borderId="0" xfId="6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Border="1" applyAlignment="1">
      <alignment horizontal="right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57" applyFont="1" applyFill="1" applyAlignment="1">
      <alignment horizontal="left" vertical="center"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right"/>
    </xf>
    <xf numFmtId="213" fontId="9" fillId="0" borderId="11" xfId="63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Alignment="1">
      <alignment/>
    </xf>
    <xf numFmtId="213" fontId="9" fillId="0" borderId="0" xfId="63" applyNumberFormat="1" applyFont="1" applyFill="1" applyBorder="1" applyAlignment="1">
      <alignment horizontal="right" vertical="center"/>
      <protection/>
    </xf>
    <xf numFmtId="213" fontId="9" fillId="0" borderId="13" xfId="63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/>
    </xf>
    <xf numFmtId="213" fontId="9" fillId="0" borderId="11" xfId="63" applyNumberFormat="1" applyFont="1" applyFill="1" applyBorder="1" applyAlignment="1">
      <alignment vertical="center"/>
      <protection/>
    </xf>
    <xf numFmtId="0" fontId="25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207" fontId="8" fillId="0" borderId="0" xfId="42" applyNumberFormat="1" applyFont="1" applyFill="1" applyBorder="1" applyAlignment="1">
      <alignment horizontal="right"/>
    </xf>
    <xf numFmtId="213" fontId="9" fillId="0" borderId="0" xfId="63" applyNumberFormat="1" applyFont="1" applyFill="1" applyBorder="1" applyAlignment="1">
      <alignment vertical="center"/>
      <protection/>
    </xf>
    <xf numFmtId="0" fontId="12" fillId="0" borderId="0" xfId="0" applyFont="1" applyBorder="1" applyAlignment="1">
      <alignment horizontal="left" vertical="center"/>
    </xf>
    <xf numFmtId="213" fontId="9" fillId="0" borderId="10" xfId="63" applyNumberFormat="1" applyFont="1" applyFill="1" applyBorder="1" applyAlignment="1">
      <alignment vertical="center"/>
      <protection/>
    </xf>
    <xf numFmtId="213" fontId="9" fillId="0" borderId="13" xfId="63" applyNumberFormat="1" applyFont="1" applyFill="1" applyBorder="1" applyAlignment="1">
      <alignment vertical="center"/>
      <protection/>
    </xf>
    <xf numFmtId="213" fontId="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213" fontId="8" fillId="0" borderId="0" xfId="0" applyNumberFormat="1" applyFont="1" applyFill="1" applyBorder="1" applyAlignment="1">
      <alignment horizontal="center"/>
    </xf>
    <xf numFmtId="21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1" fontId="9" fillId="0" borderId="0" xfId="65" applyNumberFormat="1" applyFont="1" applyFill="1" applyBorder="1" applyAlignment="1">
      <alignment horizontal="right" vertical="center" wrapText="1"/>
      <protection/>
    </xf>
    <xf numFmtId="41" fontId="22" fillId="0" borderId="0" xfId="59" applyNumberFormat="1" applyFont="1" applyFill="1" applyBorder="1" applyAlignment="1">
      <alignment horizontal="right" vertical="center" wrapText="1"/>
      <protection/>
    </xf>
    <xf numFmtId="41" fontId="8" fillId="0" borderId="0" xfId="62" applyNumberFormat="1" applyFont="1" applyFill="1" applyBorder="1" applyAlignment="1">
      <alignment horizontal="right"/>
      <protection/>
    </xf>
    <xf numFmtId="41" fontId="5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vertical="top" wrapText="1"/>
      <protection/>
    </xf>
    <xf numFmtId="0" fontId="5" fillId="0" borderId="0" xfId="58" applyFont="1" applyFill="1" applyBorder="1">
      <alignment/>
      <protection/>
    </xf>
    <xf numFmtId="49" fontId="5" fillId="0" borderId="0" xfId="58" applyNumberFormat="1" applyFont="1" applyFill="1" applyBorder="1" applyAlignment="1">
      <alignment horizontal="right"/>
      <protection/>
    </xf>
    <xf numFmtId="0" fontId="6" fillId="0" borderId="0" xfId="58" applyFont="1" applyFill="1" applyBorder="1">
      <alignment/>
      <protection/>
    </xf>
    <xf numFmtId="0" fontId="15" fillId="0" borderId="0" xfId="66" applyFont="1" applyFill="1" applyBorder="1" applyAlignment="1">
      <alignment horizontal="left" vertical="center"/>
      <protection/>
    </xf>
    <xf numFmtId="0" fontId="8" fillId="0" borderId="0" xfId="61" applyFont="1" applyFill="1" applyBorder="1">
      <alignment/>
      <protection/>
    </xf>
    <xf numFmtId="0" fontId="15" fillId="0" borderId="0" xfId="67" applyFont="1" applyFill="1">
      <alignment/>
      <protection/>
    </xf>
    <xf numFmtId="0" fontId="23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10" fillId="0" borderId="0" xfId="62" applyFont="1" applyFill="1" applyBorder="1">
      <alignment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59" applyNumberFormat="1" applyFont="1" applyFill="1" applyBorder="1" applyAlignment="1" applyProtection="1">
      <alignment vertical="top"/>
      <protection locked="0"/>
    </xf>
    <xf numFmtId="0" fontId="9" fillId="0" borderId="0" xfId="59" applyNumberFormat="1" applyFont="1" applyFill="1" applyBorder="1" applyAlignment="1" applyProtection="1">
      <alignment vertical="center" wrapText="1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207" fontId="9" fillId="0" borderId="10" xfId="59" applyNumberFormat="1" applyFont="1" applyFill="1" applyBorder="1" applyAlignment="1" applyProtection="1">
      <alignment vertical="center"/>
      <protection/>
    </xf>
    <xf numFmtId="207" fontId="9" fillId="0" borderId="0" xfId="59" applyNumberFormat="1" applyFont="1" applyFill="1" applyBorder="1" applyAlignment="1" applyProtection="1">
      <alignment vertical="center"/>
      <protection/>
    </xf>
    <xf numFmtId="207" fontId="8" fillId="0" borderId="0" xfId="59" applyNumberFormat="1" applyFont="1" applyFill="1" applyBorder="1" applyAlignment="1" applyProtection="1">
      <alignment vertical="center"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207" fontId="8" fillId="0" borderId="0" xfId="42" applyNumberFormat="1" applyFont="1" applyFill="1" applyBorder="1" applyAlignment="1" applyProtection="1">
      <alignment horizontal="right" vertical="center"/>
      <protection/>
    </xf>
    <xf numFmtId="207" fontId="8" fillId="0" borderId="0" xfId="42" applyNumberFormat="1" applyFont="1" applyFill="1" applyBorder="1" applyAlignment="1" applyProtection="1">
      <alignment vertical="center"/>
      <protection/>
    </xf>
    <xf numFmtId="0" fontId="32" fillId="0" borderId="0" xfId="60" applyNumberFormat="1" applyFont="1" applyFill="1" applyBorder="1" applyAlignment="1" applyProtection="1">
      <alignment vertical="center" wrapText="1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59" applyNumberFormat="1" applyFont="1" applyFill="1" applyBorder="1" applyAlignment="1" applyProtection="1">
      <alignment vertical="center"/>
      <protection/>
    </xf>
    <xf numFmtId="207" fontId="8" fillId="0" borderId="0" xfId="42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07" fontId="8" fillId="0" borderId="10" xfId="42" applyNumberFormat="1" applyFont="1" applyFill="1" applyBorder="1" applyAlignment="1" applyProtection="1">
      <alignment horizontal="right" vertical="center"/>
      <protection/>
    </xf>
    <xf numFmtId="207" fontId="8" fillId="0" borderId="10" xfId="42" applyNumberFormat="1" applyFont="1" applyFill="1" applyBorder="1" applyAlignment="1" applyProtection="1">
      <alignment vertical="center"/>
      <protection/>
    </xf>
    <xf numFmtId="207" fontId="9" fillId="0" borderId="13" xfId="59" applyNumberFormat="1" applyFont="1" applyFill="1" applyBorder="1" applyAlignment="1" applyProtection="1">
      <alignment vertical="center"/>
      <protection/>
    </xf>
    <xf numFmtId="207" fontId="8" fillId="0" borderId="0" xfId="0" applyNumberFormat="1" applyFont="1" applyFill="1" applyBorder="1" applyAlignment="1">
      <alignment/>
    </xf>
    <xf numFmtId="49" fontId="22" fillId="0" borderId="0" xfId="58" applyNumberFormat="1" applyFont="1" applyFill="1" applyBorder="1" applyAlignment="1">
      <alignment vertical="top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right" vertical="top" wrapText="1"/>
    </xf>
    <xf numFmtId="41" fontId="5" fillId="0" borderId="0" xfId="0" applyNumberFormat="1" applyFont="1" applyFill="1" applyBorder="1" applyAlignment="1">
      <alignment horizontal="right" vertical="top" wrapText="1"/>
    </xf>
    <xf numFmtId="41" fontId="5" fillId="0" borderId="0" xfId="0" applyNumberFormat="1" applyFont="1" applyFill="1" applyBorder="1" applyAlignment="1">
      <alignment horizontal="right" vertical="top" wrapText="1"/>
    </xf>
    <xf numFmtId="0" fontId="12" fillId="0" borderId="0" xfId="59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5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3" fillId="0" borderId="0" xfId="60" applyNumberFormat="1" applyFont="1" applyFill="1" applyBorder="1" applyAlignment="1" applyProtection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inancial statements_bg model 2002 2" xfId="60"/>
    <cellStyle name="Normal_FS_2004_Final_28.03.05" xfId="61"/>
    <cellStyle name="Normal_FS_SOPHARMA_2005 (2)" xfId="62"/>
    <cellStyle name="Normal_P&amp;L" xfId="63"/>
    <cellStyle name="Normal_P&amp;L_Financial statements_bg model 2002" xfId="64"/>
    <cellStyle name="Normal_Sheet2" xfId="65"/>
    <cellStyle name="Normal_SOPHARMA_FS_01_12_2007_predvaritelen" xfId="66"/>
    <cellStyle name="Normal_Vatreshno_Gr_Spravki_200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043;&#1054;&#1044;&#1048;&#1064;&#1045;&#1053;%20&#1054;&#1058;&#1063;&#1045;&#1058;%202005%20-%202010%20%20-%20&#1057;&#1054;&#1060;&#1040;&#1056;&#1052;&#1040;\&#1043;&#1054;&#1044;&#1048;&#1064;&#1045;&#1053;%20&#1054;&#1058;&#1063;&#1045;&#1058;%202010%20-%20&#1057;&#1054;&#1060;&#1040;&#1056;&#1052;&#1040;\SOPHARMA_F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esktop\1.SOPHARMA_FS%2030.09.2010%20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29">
          <cell r="D29">
            <v>40544</v>
          </cell>
        </row>
        <row r="32">
          <cell r="D32">
            <v>3976</v>
          </cell>
        </row>
        <row r="33">
          <cell r="D33">
            <v>58</v>
          </cell>
        </row>
        <row r="34">
          <cell r="D34">
            <v>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0">
        <row r="1">
          <cell r="D1" t="str">
            <v>SOPHARMA 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10" zoomScaleNormal="110" workbookViewId="0" topLeftCell="A40">
      <selection activeCell="A32" sqref="A32:D41"/>
    </sheetView>
  </sheetViews>
  <sheetFormatPr defaultColWidth="0" defaultRowHeight="0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5.75">
      <c r="A1" s="25" t="s">
        <v>7</v>
      </c>
      <c r="B1" s="26"/>
      <c r="C1" s="26"/>
      <c r="D1" s="32" t="s">
        <v>8</v>
      </c>
      <c r="E1" s="26"/>
      <c r="F1" s="26"/>
      <c r="G1" s="26"/>
      <c r="H1" s="26"/>
    </row>
    <row r="2" ht="12"/>
    <row r="3" ht="12"/>
    <row r="4" ht="12"/>
    <row r="5" spans="1:9" ht="15.75">
      <c r="A5" s="28" t="s">
        <v>9</v>
      </c>
      <c r="D5" s="63" t="s">
        <v>10</v>
      </c>
      <c r="E5" s="143"/>
      <c r="F5" s="29"/>
      <c r="G5" s="29"/>
      <c r="H5" s="29"/>
      <c r="I5" s="29"/>
    </row>
    <row r="6" spans="1:9" ht="17.25" customHeight="1">
      <c r="A6" s="28"/>
      <c r="D6" s="63" t="s">
        <v>11</v>
      </c>
      <c r="E6" s="143"/>
      <c r="F6" s="29"/>
      <c r="G6" s="29"/>
      <c r="H6" s="29"/>
      <c r="I6" s="29"/>
    </row>
    <row r="7" spans="1:9" ht="15.75">
      <c r="A7" s="28"/>
      <c r="D7" s="63" t="s">
        <v>12</v>
      </c>
      <c r="E7" s="143"/>
      <c r="F7" s="29"/>
      <c r="G7" s="29"/>
      <c r="H7" s="29"/>
      <c r="I7" s="29"/>
    </row>
    <row r="8" spans="1:9" ht="15.75">
      <c r="A8" s="28"/>
      <c r="D8" s="63" t="s">
        <v>13</v>
      </c>
      <c r="E8" s="143"/>
      <c r="F8" s="29"/>
      <c r="G8" s="29"/>
      <c r="H8" s="29"/>
      <c r="I8" s="29"/>
    </row>
    <row r="9" spans="1:9" ht="15.75">
      <c r="A9" s="30"/>
      <c r="D9" s="63" t="s">
        <v>14</v>
      </c>
      <c r="E9" s="143"/>
      <c r="F9" s="30"/>
      <c r="G9" s="29"/>
      <c r="H9" s="29"/>
      <c r="I9" s="29"/>
    </row>
    <row r="10" spans="1:9" ht="15.75">
      <c r="A10" s="28"/>
      <c r="D10" s="61"/>
      <c r="E10" s="61"/>
      <c r="F10" s="29"/>
      <c r="G10" s="29"/>
      <c r="H10" s="29"/>
      <c r="I10" s="29"/>
    </row>
    <row r="11" spans="1:9" ht="15.75">
      <c r="A11" s="28"/>
      <c r="D11" s="22"/>
      <c r="E11" s="22"/>
      <c r="F11" s="22"/>
      <c r="G11" s="29"/>
      <c r="H11" s="29"/>
      <c r="I11" s="29"/>
    </row>
    <row r="12" spans="1:7" ht="15.75">
      <c r="A12" s="28" t="s">
        <v>15</v>
      </c>
      <c r="D12" s="22" t="s">
        <v>10</v>
      </c>
      <c r="E12" s="52"/>
      <c r="F12" s="52"/>
      <c r="G12" s="53"/>
    </row>
    <row r="13" spans="4:9" ht="15.75">
      <c r="D13" s="22"/>
      <c r="E13" s="52"/>
      <c r="F13" s="52"/>
      <c r="G13" s="144"/>
      <c r="H13" s="29"/>
      <c r="I13" s="29"/>
    </row>
    <row r="14" spans="4:9" ht="15.75">
      <c r="D14" s="22"/>
      <c r="E14" s="52"/>
      <c r="F14" s="52"/>
      <c r="G14" s="144"/>
      <c r="H14" s="29"/>
      <c r="I14" s="29"/>
    </row>
    <row r="15" spans="1:9" ht="15.75">
      <c r="A15" s="28" t="s">
        <v>16</v>
      </c>
      <c r="D15" s="22" t="s">
        <v>17</v>
      </c>
      <c r="E15" s="52"/>
      <c r="F15" s="52"/>
      <c r="G15" s="144"/>
      <c r="H15" s="29"/>
      <c r="I15" s="29"/>
    </row>
    <row r="16" spans="1:9" ht="15.75">
      <c r="A16" s="28"/>
      <c r="D16" s="22"/>
      <c r="E16" s="52"/>
      <c r="F16" s="52"/>
      <c r="G16" s="144"/>
      <c r="H16" s="29"/>
      <c r="I16" s="29"/>
    </row>
    <row r="17" spans="1:9" ht="15.75">
      <c r="A17" s="88"/>
      <c r="D17" s="22"/>
      <c r="E17" s="52"/>
      <c r="F17" s="52"/>
      <c r="G17" s="144"/>
      <c r="H17" s="29"/>
      <c r="I17" s="29"/>
    </row>
    <row r="18" spans="1:9" ht="15.75">
      <c r="A18" s="28" t="s">
        <v>18</v>
      </c>
      <c r="B18" s="28"/>
      <c r="C18" s="28"/>
      <c r="D18" s="22" t="s">
        <v>19</v>
      </c>
      <c r="E18" s="52"/>
      <c r="F18" s="52"/>
      <c r="G18" s="144"/>
      <c r="H18" s="29"/>
      <c r="I18" s="29"/>
    </row>
    <row r="19" spans="1:9" ht="15.75">
      <c r="A19" s="28"/>
      <c r="D19" s="22"/>
      <c r="E19" s="52"/>
      <c r="F19" s="52"/>
      <c r="G19" s="53"/>
      <c r="H19" s="28"/>
      <c r="I19" s="28"/>
    </row>
    <row r="20" spans="1:7" ht="15.75">
      <c r="A20" s="28"/>
      <c r="D20" s="22"/>
      <c r="E20" s="52"/>
      <c r="F20" s="52"/>
      <c r="G20" s="53"/>
    </row>
    <row r="21" spans="1:7" ht="15.75">
      <c r="A21" s="28" t="s">
        <v>20</v>
      </c>
      <c r="D21" s="22" t="s">
        <v>21</v>
      </c>
      <c r="E21" s="52"/>
      <c r="F21" s="52"/>
      <c r="G21" s="53"/>
    </row>
    <row r="22" spans="1:7" ht="15.75">
      <c r="A22" s="28"/>
      <c r="D22" s="22" t="s">
        <v>22</v>
      </c>
      <c r="E22" s="52"/>
      <c r="F22" s="52"/>
      <c r="G22" s="53"/>
    </row>
    <row r="23" spans="1:7" ht="15.75">
      <c r="A23" s="28"/>
      <c r="D23" s="29"/>
      <c r="E23" s="55"/>
      <c r="F23" s="55"/>
      <c r="G23" s="53"/>
    </row>
    <row r="24" spans="1:7" ht="15.75">
      <c r="A24" s="28"/>
      <c r="D24" s="22"/>
      <c r="E24" s="53"/>
      <c r="F24" s="53"/>
      <c r="G24" s="53"/>
    </row>
    <row r="25" spans="1:7" ht="15.75">
      <c r="A25" s="28" t="s">
        <v>23</v>
      </c>
      <c r="C25" s="62"/>
      <c r="D25" s="22" t="s">
        <v>29</v>
      </c>
      <c r="E25" s="52"/>
      <c r="F25" s="53"/>
      <c r="G25" s="69"/>
    </row>
    <row r="26" spans="1:7" ht="15.75">
      <c r="A26" s="28"/>
      <c r="C26" s="62"/>
      <c r="D26" s="22" t="s">
        <v>24</v>
      </c>
      <c r="E26" s="52"/>
      <c r="F26" s="53"/>
      <c r="G26" s="56"/>
    </row>
    <row r="27" spans="1:7" ht="15.75">
      <c r="A27" s="28"/>
      <c r="C27" s="62"/>
      <c r="D27" s="22" t="s">
        <v>25</v>
      </c>
      <c r="E27" s="52"/>
      <c r="F27" s="53"/>
      <c r="G27" s="56"/>
    </row>
    <row r="28" spans="1:7" ht="15.75">
      <c r="A28" s="28"/>
      <c r="C28" s="62"/>
      <c r="D28" s="22" t="s">
        <v>26</v>
      </c>
      <c r="E28" s="52"/>
      <c r="F28" s="53"/>
      <c r="G28" s="56"/>
    </row>
    <row r="29" spans="1:7" ht="15.75">
      <c r="A29" s="28"/>
      <c r="D29" s="22" t="s">
        <v>27</v>
      </c>
      <c r="E29" s="56"/>
      <c r="F29" s="56"/>
      <c r="G29" s="56"/>
    </row>
    <row r="30" spans="1:7" ht="15.75">
      <c r="A30" s="28"/>
      <c r="C30" s="29"/>
      <c r="D30" s="22" t="s">
        <v>28</v>
      </c>
      <c r="E30" s="55"/>
      <c r="F30" s="53"/>
      <c r="G30" s="56"/>
    </row>
    <row r="31" spans="1:7" ht="15.75">
      <c r="A31" s="28"/>
      <c r="D31" s="22"/>
      <c r="E31" s="56"/>
      <c r="F31" s="53"/>
      <c r="G31" s="56"/>
    </row>
    <row r="32" spans="1:9" ht="15.75">
      <c r="A32" s="28" t="s">
        <v>30</v>
      </c>
      <c r="D32" s="63" t="s">
        <v>31</v>
      </c>
      <c r="E32" s="117"/>
      <c r="F32" s="117"/>
      <c r="G32" s="117"/>
      <c r="H32" s="28"/>
      <c r="I32" s="28"/>
    </row>
    <row r="33" spans="4:9" ht="15.75">
      <c r="D33" s="63" t="s">
        <v>32</v>
      </c>
      <c r="E33" s="117"/>
      <c r="F33" s="117"/>
      <c r="G33" s="117"/>
      <c r="H33" s="28"/>
      <c r="I33" s="28"/>
    </row>
    <row r="34" spans="1:7" ht="15.75">
      <c r="A34" s="28"/>
      <c r="D34" s="63" t="s">
        <v>33</v>
      </c>
      <c r="E34" s="117"/>
      <c r="F34" s="117"/>
      <c r="G34" s="117"/>
    </row>
    <row r="35" spans="1:7" ht="15.75">
      <c r="A35" s="28"/>
      <c r="D35" s="63" t="s">
        <v>34</v>
      </c>
      <c r="E35" s="117"/>
      <c r="F35" s="117"/>
      <c r="G35" s="117"/>
    </row>
    <row r="36" spans="1:7" ht="15.75">
      <c r="A36" s="28"/>
      <c r="D36" s="63" t="s">
        <v>35</v>
      </c>
      <c r="E36" s="117"/>
      <c r="F36" s="117"/>
      <c r="G36" s="117"/>
    </row>
    <row r="37" spans="1:7" ht="15.75">
      <c r="A37" s="28"/>
      <c r="D37" s="63" t="s">
        <v>36</v>
      </c>
      <c r="E37" s="117"/>
      <c r="F37" s="117"/>
      <c r="G37" s="117"/>
    </row>
    <row r="38" spans="1:7" ht="15.75">
      <c r="A38" s="28"/>
      <c r="D38" s="63" t="s">
        <v>37</v>
      </c>
      <c r="E38" s="117"/>
      <c r="F38" s="117"/>
      <c r="G38" s="117"/>
    </row>
    <row r="39" spans="1:7" ht="15.75">
      <c r="A39" s="28"/>
      <c r="D39" s="63" t="s">
        <v>38</v>
      </c>
      <c r="E39" s="117"/>
      <c r="F39" s="117"/>
      <c r="G39" s="117"/>
    </row>
    <row r="40" spans="1:7" ht="15.75">
      <c r="A40" s="28"/>
      <c r="D40" s="63"/>
      <c r="E40" s="57"/>
      <c r="F40" s="69"/>
      <c r="G40" s="57"/>
    </row>
    <row r="41" spans="1:9" ht="15.75">
      <c r="A41" s="28" t="s">
        <v>39</v>
      </c>
      <c r="D41" s="29" t="s">
        <v>40</v>
      </c>
      <c r="E41" s="56"/>
      <c r="F41" s="56"/>
      <c r="G41" s="57"/>
      <c r="H41" s="31"/>
      <c r="I41" s="31"/>
    </row>
    <row r="42" spans="1:7" ht="15.75">
      <c r="A42" s="28"/>
      <c r="E42" s="56"/>
      <c r="F42" s="53"/>
      <c r="G42" s="56"/>
    </row>
    <row r="43" spans="1:6" ht="15.75">
      <c r="A43" s="28"/>
      <c r="F43" s="28"/>
    </row>
    <row r="44" spans="1:6" ht="15.75">
      <c r="A44" s="28"/>
      <c r="F44" s="28"/>
    </row>
    <row r="45" spans="1:6" ht="15.75">
      <c r="A45" s="28"/>
      <c r="F45" s="28"/>
    </row>
    <row r="46" spans="1:6" ht="15.75">
      <c r="A46" s="28"/>
      <c r="F46" s="28"/>
    </row>
    <row r="47" spans="1:6" ht="15.75">
      <c r="A47" s="28"/>
      <c r="F47" s="28"/>
    </row>
    <row r="48" spans="1:6" ht="15.75">
      <c r="A48" s="28"/>
      <c r="F48" s="28"/>
    </row>
    <row r="49" spans="1:6" ht="15.75">
      <c r="A49" s="28"/>
      <c r="F49" s="28"/>
    </row>
    <row r="50" ht="12"/>
    <row r="51" ht="12"/>
    <row r="52" ht="12"/>
    <row r="53" ht="12"/>
    <row r="54" ht="12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SheetLayoutView="80" workbookViewId="0" topLeftCell="A30">
      <selection activeCell="A32" sqref="A32"/>
    </sheetView>
  </sheetViews>
  <sheetFormatPr defaultColWidth="9.140625" defaultRowHeight="12.75"/>
  <cols>
    <col min="1" max="1" width="53.00390625" style="21" customWidth="1"/>
    <col min="2" max="2" width="9.421875" style="38" customWidth="1"/>
    <col min="3" max="3" width="5.00390625" style="38" customWidth="1"/>
    <col min="4" max="4" width="14.00390625" style="38" customWidth="1"/>
    <col min="5" max="5" width="2.00390625" style="38" customWidth="1"/>
    <col min="6" max="6" width="15.140625" style="38" customWidth="1"/>
    <col min="7" max="7" width="2.00390625" style="18" customWidth="1"/>
    <col min="8" max="16384" width="9.140625" style="21" customWidth="1"/>
  </cols>
  <sheetData>
    <row r="1" spans="1:7" ht="12.75">
      <c r="A1" s="231" t="str">
        <f>'[2]Cover '!D1</f>
        <v>SOPHARMA AD</v>
      </c>
      <c r="B1" s="232"/>
      <c r="C1" s="232"/>
      <c r="D1" s="232"/>
      <c r="E1" s="232"/>
      <c r="F1" s="232"/>
      <c r="G1" s="232"/>
    </row>
    <row r="2" spans="1:7" s="40" customFormat="1" ht="12.75">
      <c r="A2" s="233" t="s">
        <v>41</v>
      </c>
      <c r="B2" s="234"/>
      <c r="C2" s="234"/>
      <c r="D2" s="234"/>
      <c r="E2" s="234"/>
      <c r="F2" s="234"/>
      <c r="G2" s="234"/>
    </row>
    <row r="3" spans="1:7" ht="12.75">
      <c r="A3" s="98" t="s">
        <v>42</v>
      </c>
      <c r="B3" s="146"/>
      <c r="C3" s="146"/>
      <c r="D3" s="146"/>
      <c r="E3" s="146"/>
      <c r="F3" s="146"/>
      <c r="G3" s="145"/>
    </row>
    <row r="4" spans="1:7" ht="12.75">
      <c r="A4" s="78"/>
      <c r="B4" s="80"/>
      <c r="C4" s="80"/>
      <c r="D4" s="131"/>
      <c r="E4" s="80"/>
      <c r="F4" s="80"/>
      <c r="G4" s="79"/>
    </row>
    <row r="5" spans="1:7" ht="15" customHeight="1">
      <c r="A5" s="128"/>
      <c r="B5" s="235" t="s">
        <v>43</v>
      </c>
      <c r="C5" s="120"/>
      <c r="D5" s="236" t="s">
        <v>5</v>
      </c>
      <c r="E5" s="81"/>
      <c r="F5" s="236" t="s">
        <v>2</v>
      </c>
      <c r="G5" s="60"/>
    </row>
    <row r="6" spans="1:7" ht="12.75">
      <c r="A6" s="130"/>
      <c r="B6" s="235"/>
      <c r="C6" s="81"/>
      <c r="D6" s="236"/>
      <c r="E6" s="81"/>
      <c r="F6" s="237"/>
      <c r="G6" s="39"/>
    </row>
    <row r="7" spans="1:7" ht="12.75">
      <c r="A7" s="130"/>
      <c r="G7" s="20"/>
    </row>
    <row r="8" spans="1:7" ht="12.75">
      <c r="A8" s="129"/>
      <c r="G8" s="20"/>
    </row>
    <row r="9" spans="1:6" ht="12.75">
      <c r="A9" s="147" t="s">
        <v>44</v>
      </c>
      <c r="B9" s="38">
        <v>3</v>
      </c>
      <c r="C9" s="17"/>
      <c r="D9" s="17">
        <v>50473</v>
      </c>
      <c r="E9" s="90"/>
      <c r="F9" s="17">
        <v>52282</v>
      </c>
    </row>
    <row r="10" spans="1:6" ht="12.75">
      <c r="A10" s="147" t="s">
        <v>45</v>
      </c>
      <c r="B10" s="38">
        <v>4</v>
      </c>
      <c r="C10" s="17"/>
      <c r="D10" s="17">
        <v>975</v>
      </c>
      <c r="E10" s="90"/>
      <c r="F10" s="17">
        <v>659</v>
      </c>
    </row>
    <row r="11" spans="1:6" ht="12.75">
      <c r="A11" s="148" t="s">
        <v>46</v>
      </c>
      <c r="C11" s="121"/>
      <c r="D11" s="17">
        <v>2942</v>
      </c>
      <c r="E11" s="90"/>
      <c r="F11" s="17">
        <v>-286</v>
      </c>
    </row>
    <row r="12" spans="1:6" ht="12.75">
      <c r="A12" s="147" t="s">
        <v>47</v>
      </c>
      <c r="B12" s="140">
        <v>5</v>
      </c>
      <c r="C12" s="17"/>
      <c r="D12" s="17">
        <v>-17603</v>
      </c>
      <c r="E12" s="90"/>
      <c r="F12" s="17">
        <v>-15824</v>
      </c>
    </row>
    <row r="13" spans="1:6" ht="12.75">
      <c r="A13" s="147" t="s">
        <v>48</v>
      </c>
      <c r="B13" s="38">
        <v>6</v>
      </c>
      <c r="C13" s="17"/>
      <c r="D13" s="17">
        <v>-15888</v>
      </c>
      <c r="E13" s="90"/>
      <c r="F13" s="17">
        <v>-13931</v>
      </c>
    </row>
    <row r="14" spans="1:6" ht="12.75">
      <c r="A14" s="147" t="s">
        <v>49</v>
      </c>
      <c r="B14" s="38">
        <v>7</v>
      </c>
      <c r="C14" s="17"/>
      <c r="D14" s="17">
        <v>-8227</v>
      </c>
      <c r="E14" s="90"/>
      <c r="F14" s="17">
        <v>-7644</v>
      </c>
    </row>
    <row r="15" spans="1:6" ht="12.75">
      <c r="A15" s="149" t="s">
        <v>50</v>
      </c>
      <c r="B15" s="38" t="s">
        <v>6</v>
      </c>
      <c r="C15" s="17"/>
      <c r="D15" s="17">
        <v>-2035</v>
      </c>
      <c r="E15" s="90"/>
      <c r="F15" s="17">
        <v>-2097</v>
      </c>
    </row>
    <row r="16" spans="1:6" ht="12.75">
      <c r="A16" s="150" t="s">
        <v>51</v>
      </c>
      <c r="B16" s="38" t="s">
        <v>3</v>
      </c>
      <c r="C16" s="17"/>
      <c r="D16" s="17">
        <v>-927</v>
      </c>
      <c r="E16" s="90"/>
      <c r="F16" s="17">
        <v>-1146</v>
      </c>
    </row>
    <row r="17" spans="1:6" ht="12.75">
      <c r="A17" s="151" t="s">
        <v>52</v>
      </c>
      <c r="C17" s="124"/>
      <c r="D17" s="95">
        <f>SUM(D9:D16)</f>
        <v>9710</v>
      </c>
      <c r="E17" s="90"/>
      <c r="F17" s="95">
        <f>SUM(F9:F16)</f>
        <v>12013</v>
      </c>
    </row>
    <row r="18" spans="1:6" ht="12.75">
      <c r="A18" s="40"/>
      <c r="C18" s="122"/>
      <c r="D18" s="100"/>
      <c r="E18" s="90"/>
      <c r="F18" s="100"/>
    </row>
    <row r="19" spans="1:6" ht="12.75">
      <c r="A19" s="150" t="s">
        <v>53</v>
      </c>
      <c r="C19" s="17"/>
      <c r="D19" s="96">
        <v>0</v>
      </c>
      <c r="E19" s="90"/>
      <c r="F19" s="96">
        <v>0</v>
      </c>
    </row>
    <row r="20" spans="1:6" ht="12.75">
      <c r="A20" s="150"/>
      <c r="C20" s="122"/>
      <c r="D20" s="100"/>
      <c r="E20" s="90"/>
      <c r="F20" s="100"/>
    </row>
    <row r="21" spans="1:6" ht="12.75">
      <c r="A21" s="150" t="s">
        <v>54</v>
      </c>
      <c r="B21" s="38">
        <v>10</v>
      </c>
      <c r="C21" s="17"/>
      <c r="D21" s="17">
        <v>1225</v>
      </c>
      <c r="E21" s="90"/>
      <c r="F21" s="17">
        <v>1563</v>
      </c>
    </row>
    <row r="22" spans="1:6" ht="12.75">
      <c r="A22" s="150" t="s">
        <v>55</v>
      </c>
      <c r="B22" s="38">
        <v>11</v>
      </c>
      <c r="C22" s="17"/>
      <c r="D22" s="17">
        <v>-1507</v>
      </c>
      <c r="E22" s="90"/>
      <c r="F22" s="17">
        <v>-1885</v>
      </c>
    </row>
    <row r="23" spans="1:6" ht="12.75">
      <c r="A23" s="98" t="s">
        <v>56</v>
      </c>
      <c r="C23" s="125"/>
      <c r="D23" s="103">
        <f>D21+D22</f>
        <v>-282</v>
      </c>
      <c r="E23" s="99"/>
      <c r="F23" s="103">
        <f>F21+F22</f>
        <v>-322</v>
      </c>
    </row>
    <row r="24" spans="1:7" ht="12.75">
      <c r="A24" s="152"/>
      <c r="C24" s="122"/>
      <c r="D24" s="100"/>
      <c r="E24" s="90"/>
      <c r="F24" s="100"/>
      <c r="G24" s="20"/>
    </row>
    <row r="25" spans="1:7" ht="12.75">
      <c r="A25" s="151" t="s">
        <v>57</v>
      </c>
      <c r="C25" s="126"/>
      <c r="D25" s="102">
        <f>D17+D23+D19</f>
        <v>9428</v>
      </c>
      <c r="E25" s="90"/>
      <c r="F25" s="102">
        <f>F17+F23+F19</f>
        <v>11691</v>
      </c>
      <c r="G25" s="20"/>
    </row>
    <row r="26" spans="1:7" ht="12.75">
      <c r="A26" s="78"/>
      <c r="C26" s="122"/>
      <c r="D26" s="100"/>
      <c r="E26" s="90"/>
      <c r="F26" s="100"/>
      <c r="G26" s="20"/>
    </row>
    <row r="27" spans="1:6" ht="12.75">
      <c r="A27" s="147" t="s">
        <v>58</v>
      </c>
      <c r="C27" s="17"/>
      <c r="D27" s="96">
        <v>-987</v>
      </c>
      <c r="E27" s="90"/>
      <c r="F27" s="96">
        <v>-1237</v>
      </c>
    </row>
    <row r="28" spans="1:7" ht="12.75">
      <c r="A28" s="98"/>
      <c r="B28" s="36"/>
      <c r="C28" s="123"/>
      <c r="D28" s="101"/>
      <c r="E28" s="91"/>
      <c r="F28" s="101"/>
      <c r="G28" s="20"/>
    </row>
    <row r="29" spans="1:7" ht="13.5" thickBot="1">
      <c r="A29" s="151" t="s">
        <v>59</v>
      </c>
      <c r="B29" s="36"/>
      <c r="C29" s="127"/>
      <c r="D29" s="97">
        <f>D25+D27</f>
        <v>8441</v>
      </c>
      <c r="E29" s="91"/>
      <c r="F29" s="97">
        <f>F25+F27</f>
        <v>10454</v>
      </c>
      <c r="G29" s="20"/>
    </row>
    <row r="30" spans="1:7" ht="13.5" thickTop="1">
      <c r="A30" s="78"/>
      <c r="B30" s="36"/>
      <c r="C30" s="36"/>
      <c r="D30" s="101"/>
      <c r="E30" s="36"/>
      <c r="F30" s="101"/>
      <c r="G30" s="20"/>
    </row>
    <row r="31" spans="1:7" ht="12.75">
      <c r="A31" s="94" t="s">
        <v>60</v>
      </c>
      <c r="B31" s="141">
        <v>12</v>
      </c>
      <c r="C31" s="106"/>
      <c r="D31" s="107"/>
      <c r="E31" s="106"/>
      <c r="F31" s="107"/>
      <c r="G31" s="20"/>
    </row>
    <row r="32" spans="1:7" ht="12.75">
      <c r="A32" s="108" t="s">
        <v>130</v>
      </c>
      <c r="C32" s="114"/>
      <c r="D32" s="114"/>
      <c r="E32" s="109"/>
      <c r="F32" s="114">
        <v>36</v>
      </c>
      <c r="G32" s="20"/>
    </row>
    <row r="33" spans="1:7" ht="12.75">
      <c r="A33" s="108" t="s">
        <v>61</v>
      </c>
      <c r="C33" s="114"/>
      <c r="D33" s="133"/>
      <c r="E33" s="109"/>
      <c r="F33" s="114"/>
      <c r="G33" s="20"/>
    </row>
    <row r="34" spans="1:7" ht="12.75">
      <c r="A34" s="108" t="s">
        <v>62</v>
      </c>
      <c r="C34" s="114"/>
      <c r="D34" s="133"/>
      <c r="E34" s="109"/>
      <c r="F34" s="114"/>
      <c r="G34" s="20"/>
    </row>
    <row r="35" spans="1:7" ht="12.75">
      <c r="A35" s="104" t="s">
        <v>63</v>
      </c>
      <c r="B35" s="21"/>
      <c r="C35" s="107"/>
      <c r="D35" s="112">
        <f>SUM(D32:D34)</f>
        <v>0</v>
      </c>
      <c r="E35" s="106"/>
      <c r="F35" s="112">
        <f>SUM(F32:F34)</f>
        <v>36</v>
      </c>
      <c r="G35" s="20"/>
    </row>
    <row r="36" spans="1:7" ht="12.75">
      <c r="A36" s="94"/>
      <c r="B36" s="21"/>
      <c r="C36" s="101"/>
      <c r="D36" s="101"/>
      <c r="E36" s="91"/>
      <c r="F36" s="101"/>
      <c r="G36" s="20"/>
    </row>
    <row r="37" spans="1:7" ht="13.5" thickBot="1">
      <c r="A37" s="104" t="s">
        <v>64</v>
      </c>
      <c r="B37" s="105"/>
      <c r="C37" s="126"/>
      <c r="D37" s="97">
        <f>D35+D29</f>
        <v>8441</v>
      </c>
      <c r="E37" s="91"/>
      <c r="F37" s="97">
        <f>F35+F29</f>
        <v>10490</v>
      </c>
      <c r="G37" s="20"/>
    </row>
    <row r="38" spans="1:7" ht="13.5" thickTop="1">
      <c r="A38" s="110"/>
      <c r="B38" s="105"/>
      <c r="C38" s="105"/>
      <c r="D38" s="111"/>
      <c r="E38" s="105"/>
      <c r="F38" s="111"/>
      <c r="G38" s="20"/>
    </row>
    <row r="39" spans="1:7" ht="12.75">
      <c r="A39" s="150" t="s">
        <v>65</v>
      </c>
      <c r="B39" s="38">
        <v>24</v>
      </c>
      <c r="C39" s="118" t="s">
        <v>4</v>
      </c>
      <c r="D39" s="119">
        <v>0.06</v>
      </c>
      <c r="E39" s="118"/>
      <c r="F39" s="119">
        <v>0.08</v>
      </c>
      <c r="G39" s="20"/>
    </row>
    <row r="40" spans="1:4" ht="12.75">
      <c r="A40" s="51"/>
      <c r="D40" s="92"/>
    </row>
    <row r="41" ht="12.75">
      <c r="A41" s="51"/>
    </row>
    <row r="42" spans="1:6" ht="12.75">
      <c r="A42" s="89" t="s">
        <v>66</v>
      </c>
      <c r="B42" s="36"/>
      <c r="C42" s="36"/>
      <c r="D42" s="36"/>
      <c r="E42" s="36"/>
      <c r="F42" s="36"/>
    </row>
    <row r="43" ht="12.75">
      <c r="A43" s="51"/>
    </row>
    <row r="45" ht="12.75">
      <c r="A45" s="19" t="s">
        <v>15</v>
      </c>
    </row>
    <row r="46" ht="12.75">
      <c r="A46" s="64" t="s">
        <v>10</v>
      </c>
    </row>
    <row r="48" ht="12.75">
      <c r="A48" s="19" t="s">
        <v>16</v>
      </c>
    </row>
    <row r="49" ht="12.75">
      <c r="A49" s="64" t="s">
        <v>17</v>
      </c>
    </row>
    <row r="51" ht="12.75">
      <c r="A51" s="153" t="s">
        <v>67</v>
      </c>
    </row>
    <row r="52" ht="12.75">
      <c r="A52" s="154" t="s">
        <v>68</v>
      </c>
    </row>
    <row r="54" ht="12.75">
      <c r="A54" s="40"/>
    </row>
    <row r="55" ht="12.75">
      <c r="A55" s="40"/>
    </row>
    <row r="56" ht="12.75">
      <c r="A56" s="40"/>
    </row>
    <row r="57" spans="1:7" ht="12.75">
      <c r="A57" s="230"/>
      <c r="B57" s="230"/>
      <c r="C57" s="230"/>
      <c r="D57" s="230"/>
      <c r="E57" s="230"/>
      <c r="F57" s="230"/>
      <c r="G57" s="230"/>
    </row>
    <row r="58" spans="1:7" ht="12.75">
      <c r="A58" s="19"/>
      <c r="B58" s="37"/>
      <c r="C58" s="37"/>
      <c r="D58" s="37"/>
      <c r="E58" s="37"/>
      <c r="F58" s="37"/>
      <c r="G58" s="19"/>
    </row>
    <row r="59" ht="12.75">
      <c r="A59" s="33"/>
    </row>
    <row r="60" ht="12.75">
      <c r="A60" s="73"/>
    </row>
    <row r="61" ht="12.75">
      <c r="A61" s="74"/>
    </row>
    <row r="62" ht="12.75">
      <c r="A62" s="74"/>
    </row>
    <row r="63" ht="12.75">
      <c r="A63" s="71"/>
    </row>
    <row r="64" ht="12.75">
      <c r="A64" s="75"/>
    </row>
    <row r="65" ht="12.75">
      <c r="A65" s="76"/>
    </row>
    <row r="70" ht="12.75">
      <c r="A70" s="77"/>
    </row>
  </sheetData>
  <sheetProtection/>
  <mergeCells count="6">
    <mergeCell ref="A57:G57"/>
    <mergeCell ref="A1:G1"/>
    <mergeCell ref="A2:G2"/>
    <mergeCell ref="B5:B6"/>
    <mergeCell ref="F5:F6"/>
    <mergeCell ref="D5:D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9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workbookViewId="0" topLeftCell="A42">
      <selection activeCell="A13" sqref="A13"/>
    </sheetView>
  </sheetViews>
  <sheetFormatPr defaultColWidth="9.140625" defaultRowHeight="12.75"/>
  <cols>
    <col min="1" max="1" width="58.28125" style="66" customWidth="1"/>
    <col min="2" max="2" width="8.28125" style="66" customWidth="1"/>
    <col min="3" max="3" width="10.28125" style="142" customWidth="1"/>
    <col min="4" max="4" width="13.7109375" style="142" customWidth="1"/>
    <col min="5" max="5" width="2.140625" style="142" customWidth="1"/>
    <col min="6" max="6" width="12.421875" style="142" customWidth="1"/>
    <col min="7" max="7" width="2.140625" style="66" customWidth="1"/>
    <col min="8" max="16384" width="9.140625" style="66" customWidth="1"/>
  </cols>
  <sheetData>
    <row r="1" spans="1:7" ht="12.75">
      <c r="A1" s="231" t="str">
        <f>'[2]Cover '!D1</f>
        <v>SOPHARMA AD</v>
      </c>
      <c r="B1" s="232"/>
      <c r="C1" s="232"/>
      <c r="D1" s="232"/>
      <c r="E1" s="232"/>
      <c r="F1" s="232"/>
      <c r="G1" s="232"/>
    </row>
    <row r="2" spans="1:7" ht="12.75">
      <c r="A2" s="233" t="s">
        <v>41</v>
      </c>
      <c r="B2" s="234"/>
      <c r="C2" s="234"/>
      <c r="D2" s="234"/>
      <c r="E2" s="234"/>
      <c r="F2" s="234"/>
      <c r="G2" s="234"/>
    </row>
    <row r="3" spans="1:7" ht="12.75">
      <c r="A3" s="98" t="s">
        <v>42</v>
      </c>
      <c r="B3" s="146"/>
      <c r="C3" s="146"/>
      <c r="D3" s="146"/>
      <c r="E3" s="146"/>
      <c r="F3" s="146"/>
      <c r="G3" s="145"/>
    </row>
    <row r="4" spans="1:7" ht="26.25" customHeight="1">
      <c r="A4" s="155"/>
      <c r="B4" s="81"/>
      <c r="C4" s="235" t="s">
        <v>43</v>
      </c>
      <c r="D4" s="236" t="s">
        <v>69</v>
      </c>
      <c r="E4" s="81"/>
      <c r="F4" s="236" t="s">
        <v>70</v>
      </c>
      <c r="G4" s="161"/>
    </row>
    <row r="5" spans="1:7" ht="12" customHeight="1">
      <c r="A5" s="161"/>
      <c r="B5" s="81"/>
      <c r="C5" s="235"/>
      <c r="D5" s="238"/>
      <c r="E5" s="81"/>
      <c r="F5" s="238"/>
      <c r="G5" s="161"/>
    </row>
    <row r="6" spans="1:7" ht="12.75">
      <c r="A6" s="98" t="s">
        <v>71</v>
      </c>
      <c r="B6" s="162"/>
      <c r="C6" s="162"/>
      <c r="D6" s="162"/>
      <c r="E6" s="162"/>
      <c r="F6" s="162"/>
      <c r="G6" s="161"/>
    </row>
    <row r="7" spans="1:7" ht="12.75">
      <c r="A7" s="98" t="s">
        <v>72</v>
      </c>
      <c r="B7" s="163"/>
      <c r="C7" s="163"/>
      <c r="D7" s="163"/>
      <c r="E7" s="163"/>
      <c r="F7" s="163"/>
      <c r="G7" s="161"/>
    </row>
    <row r="8" spans="1:8" ht="12.75">
      <c r="A8" s="155" t="s">
        <v>73</v>
      </c>
      <c r="B8" s="164"/>
      <c r="C8" s="164">
        <v>13</v>
      </c>
      <c r="D8" s="165">
        <v>142789</v>
      </c>
      <c r="E8" s="164"/>
      <c r="F8" s="165">
        <v>135048</v>
      </c>
      <c r="G8" s="161"/>
      <c r="H8" s="83"/>
    </row>
    <row r="9" spans="1:11" ht="12.75">
      <c r="A9" s="24" t="s">
        <v>74</v>
      </c>
      <c r="B9" s="164"/>
      <c r="C9" s="164">
        <v>14</v>
      </c>
      <c r="D9" s="165">
        <v>3705</v>
      </c>
      <c r="E9" s="164"/>
      <c r="F9" s="165">
        <v>3386</v>
      </c>
      <c r="G9" s="161"/>
      <c r="H9" s="83"/>
      <c r="K9" s="134" t="s">
        <v>1</v>
      </c>
    </row>
    <row r="10" spans="1:8" ht="12.75">
      <c r="A10" s="155" t="s">
        <v>75</v>
      </c>
      <c r="B10" s="164"/>
      <c r="C10" s="164">
        <v>15</v>
      </c>
      <c r="D10" s="165">
        <v>19170</v>
      </c>
      <c r="E10" s="164"/>
      <c r="F10" s="165">
        <v>19170</v>
      </c>
      <c r="G10" s="161"/>
      <c r="H10" s="83"/>
    </row>
    <row r="11" spans="1:8" ht="12.75">
      <c r="A11" s="24" t="s">
        <v>76</v>
      </c>
      <c r="B11" s="164"/>
      <c r="C11" s="164">
        <v>16</v>
      </c>
      <c r="D11" s="165">
        <v>88464</v>
      </c>
      <c r="E11" s="164"/>
      <c r="F11" s="165">
        <v>88462</v>
      </c>
      <c r="G11" s="161"/>
      <c r="H11" s="83"/>
    </row>
    <row r="12" spans="1:8" ht="12.75">
      <c r="A12" s="24" t="s">
        <v>131</v>
      </c>
      <c r="B12" s="164"/>
      <c r="C12" s="164">
        <v>17</v>
      </c>
      <c r="D12" s="165">
        <v>16881</v>
      </c>
      <c r="E12" s="164"/>
      <c r="F12" s="165">
        <v>16792</v>
      </c>
      <c r="G12" s="161"/>
      <c r="H12" s="83"/>
    </row>
    <row r="13" spans="1:8" ht="12.75">
      <c r="A13" s="41" t="s">
        <v>77</v>
      </c>
      <c r="B13" s="164"/>
      <c r="C13" s="164">
        <v>18</v>
      </c>
      <c r="D13" s="165">
        <v>10210</v>
      </c>
      <c r="E13" s="164"/>
      <c r="F13" s="165">
        <v>16069</v>
      </c>
      <c r="G13" s="161"/>
      <c r="H13" s="83"/>
    </row>
    <row r="14" spans="1:8" ht="12.75">
      <c r="A14" s="24" t="s">
        <v>78</v>
      </c>
      <c r="B14" s="164"/>
      <c r="C14" s="164">
        <v>22</v>
      </c>
      <c r="D14" s="165">
        <v>272</v>
      </c>
      <c r="E14" s="164"/>
      <c r="F14" s="165">
        <v>272</v>
      </c>
      <c r="G14" s="161"/>
      <c r="H14" s="83"/>
    </row>
    <row r="15" spans="1:8" ht="12.75">
      <c r="A15" s="156"/>
      <c r="B15" s="163"/>
      <c r="C15" s="163"/>
      <c r="D15" s="166">
        <f>SUM(D8:D14)</f>
        <v>281491</v>
      </c>
      <c r="E15" s="163"/>
      <c r="F15" s="166">
        <f>SUM(F8:F14)</f>
        <v>279199</v>
      </c>
      <c r="G15" s="161"/>
      <c r="H15" s="83"/>
    </row>
    <row r="16" spans="1:7" ht="14.25" customHeight="1">
      <c r="A16" s="98" t="s">
        <v>79</v>
      </c>
      <c r="B16" s="163"/>
      <c r="C16" s="163"/>
      <c r="D16" s="165"/>
      <c r="E16" s="163"/>
      <c r="F16" s="165"/>
      <c r="G16" s="161"/>
    </row>
    <row r="17" spans="1:7" ht="12.75">
      <c r="A17" s="150" t="s">
        <v>80</v>
      </c>
      <c r="B17" s="164"/>
      <c r="C17" s="164">
        <v>19</v>
      </c>
      <c r="D17" s="165">
        <v>51191</v>
      </c>
      <c r="E17" s="164"/>
      <c r="F17" s="165">
        <f>51017-101</f>
        <v>50916</v>
      </c>
      <c r="G17" s="161"/>
    </row>
    <row r="18" spans="1:7" ht="12.75">
      <c r="A18" s="150" t="s">
        <v>81</v>
      </c>
      <c r="B18" s="164"/>
      <c r="C18" s="164">
        <v>20</v>
      </c>
      <c r="D18" s="165">
        <v>141473</v>
      </c>
      <c r="E18" s="164"/>
      <c r="F18" s="165">
        <f>117741+17551-188</f>
        <v>135104</v>
      </c>
      <c r="G18" s="167"/>
    </row>
    <row r="19" spans="1:9" ht="12.75">
      <c r="A19" s="150" t="s">
        <v>82</v>
      </c>
      <c r="B19" s="164"/>
      <c r="C19" s="164">
        <v>21</v>
      </c>
      <c r="D19" s="165">
        <v>27489</v>
      </c>
      <c r="E19" s="164"/>
      <c r="F19" s="165">
        <f>29165+218</f>
        <v>29383</v>
      </c>
      <c r="G19" s="161"/>
      <c r="I19" s="83"/>
    </row>
    <row r="20" spans="1:7" ht="12.75">
      <c r="A20" s="156" t="s">
        <v>83</v>
      </c>
      <c r="B20" s="164"/>
      <c r="C20" s="164">
        <v>22</v>
      </c>
      <c r="D20" s="165">
        <v>11622</v>
      </c>
      <c r="E20" s="164"/>
      <c r="F20" s="165">
        <f>28102-218-17551</f>
        <v>10333</v>
      </c>
      <c r="G20" s="161"/>
    </row>
    <row r="21" spans="1:7" ht="12.75">
      <c r="A21" s="150" t="s">
        <v>84</v>
      </c>
      <c r="B21" s="164"/>
      <c r="C21" s="164">
        <v>23</v>
      </c>
      <c r="D21" s="165">
        <v>3053</v>
      </c>
      <c r="E21" s="164"/>
      <c r="F21" s="165">
        <f>18185+125-272</f>
        <v>18038</v>
      </c>
      <c r="G21" s="161"/>
    </row>
    <row r="22" spans="1:7" ht="12.75">
      <c r="A22" s="98"/>
      <c r="B22" s="163"/>
      <c r="C22" s="163"/>
      <c r="D22" s="166">
        <f>SUM(D17:D21)</f>
        <v>234828</v>
      </c>
      <c r="E22" s="163"/>
      <c r="F22" s="166">
        <f>SUM(F17:F21)</f>
        <v>243774</v>
      </c>
      <c r="G22" s="161"/>
    </row>
    <row r="23" spans="1:6" ht="12.75">
      <c r="A23" s="98"/>
      <c r="B23" s="163"/>
      <c r="C23" s="163"/>
      <c r="D23" s="168"/>
      <c r="E23" s="163"/>
      <c r="F23" s="168"/>
    </row>
    <row r="24" spans="1:6" ht="15.75" customHeight="1" thickBot="1">
      <c r="A24" s="151" t="s">
        <v>85</v>
      </c>
      <c r="B24" s="163"/>
      <c r="C24" s="163"/>
      <c r="D24" s="169">
        <f>SUM(D15+D22)</f>
        <v>516319</v>
      </c>
      <c r="E24" s="163"/>
      <c r="F24" s="169">
        <f>SUM(F15+F22)</f>
        <v>522973</v>
      </c>
    </row>
    <row r="25" spans="1:6" ht="13.5" thickTop="1">
      <c r="A25" s="150"/>
      <c r="B25" s="164"/>
      <c r="C25" s="164"/>
      <c r="D25" s="165"/>
      <c r="E25" s="164"/>
      <c r="F25" s="165"/>
    </row>
    <row r="26" spans="1:6" ht="15.75" customHeight="1">
      <c r="A26" s="98" t="s">
        <v>86</v>
      </c>
      <c r="B26" s="162"/>
      <c r="C26" s="162"/>
      <c r="D26" s="170"/>
      <c r="E26" s="162"/>
      <c r="F26" s="170"/>
    </row>
    <row r="27" spans="1:6" ht="16.5" customHeight="1">
      <c r="A27" s="171" t="s">
        <v>87</v>
      </c>
      <c r="B27" s="162"/>
      <c r="C27" s="164"/>
      <c r="D27" s="170"/>
      <c r="E27" s="162"/>
      <c r="F27" s="170"/>
    </row>
    <row r="28" spans="1:6" ht="12">
      <c r="A28" s="171"/>
      <c r="B28" s="162"/>
      <c r="C28" s="162"/>
      <c r="D28" s="170"/>
      <c r="E28" s="162"/>
      <c r="F28" s="170"/>
    </row>
    <row r="29" spans="1:6" ht="12.75">
      <c r="A29" s="150" t="s">
        <v>88</v>
      </c>
      <c r="B29" s="164"/>
      <c r="C29" s="164"/>
      <c r="D29" s="165">
        <v>132000</v>
      </c>
      <c r="E29" s="164"/>
      <c r="F29" s="165">
        <v>132000</v>
      </c>
    </row>
    <row r="30" spans="1:6" ht="12.75">
      <c r="A30" s="150" t="s">
        <v>89</v>
      </c>
      <c r="B30" s="164"/>
      <c r="C30" s="164"/>
      <c r="D30" s="172">
        <v>-10044</v>
      </c>
      <c r="E30" s="164"/>
      <c r="F30" s="172">
        <v>-10036</v>
      </c>
    </row>
    <row r="31" spans="1:6" ht="12.75">
      <c r="A31" s="150" t="s">
        <v>90</v>
      </c>
      <c r="B31" s="164"/>
      <c r="C31" s="164"/>
      <c r="D31" s="165">
        <v>157913</v>
      </c>
      <c r="E31" s="164"/>
      <c r="F31" s="165">
        <v>157913</v>
      </c>
    </row>
    <row r="32" spans="1:6" ht="12.75">
      <c r="A32" s="150" t="s">
        <v>91</v>
      </c>
      <c r="B32" s="164"/>
      <c r="C32" s="164"/>
      <c r="D32" s="165">
        <v>49232</v>
      </c>
      <c r="E32" s="164"/>
      <c r="F32" s="165">
        <v>40791</v>
      </c>
    </row>
    <row r="33" spans="1:9" ht="12.75">
      <c r="A33" s="98"/>
      <c r="B33" s="163"/>
      <c r="C33" s="162">
        <v>24</v>
      </c>
      <c r="D33" s="173">
        <f>SUM(D29:D32)</f>
        <v>329101</v>
      </c>
      <c r="E33" s="164"/>
      <c r="F33" s="173">
        <f>SUM(F29:F32)</f>
        <v>320668</v>
      </c>
      <c r="I33" s="83"/>
    </row>
    <row r="34" spans="1:6" ht="12.75">
      <c r="A34" s="171" t="s">
        <v>92</v>
      </c>
      <c r="B34" s="163"/>
      <c r="C34" s="163"/>
      <c r="D34" s="165"/>
      <c r="E34" s="163"/>
      <c r="F34" s="165"/>
    </row>
    <row r="35" spans="1:6" ht="12.75">
      <c r="A35" s="151" t="s">
        <v>93</v>
      </c>
      <c r="B35" s="164"/>
      <c r="C35" s="164"/>
      <c r="D35" s="165"/>
      <c r="E35" s="164"/>
      <c r="F35" s="165"/>
    </row>
    <row r="36" spans="1:6" ht="12.75">
      <c r="A36" s="147" t="s">
        <v>94</v>
      </c>
      <c r="B36" s="164"/>
      <c r="C36" s="164">
        <v>25</v>
      </c>
      <c r="D36" s="165">
        <v>20963</v>
      </c>
      <c r="E36" s="164"/>
      <c r="F36" s="165">
        <v>18737</v>
      </c>
    </row>
    <row r="37" spans="1:10" ht="12.75">
      <c r="A37" s="24" t="s">
        <v>95</v>
      </c>
      <c r="B37" s="164"/>
      <c r="C37" s="164">
        <v>26</v>
      </c>
      <c r="D37" s="165">
        <v>3634</v>
      </c>
      <c r="E37" s="164"/>
      <c r="F37" s="165">
        <f>3883-19</f>
        <v>3864</v>
      </c>
      <c r="J37" s="93"/>
    </row>
    <row r="38" spans="1:10" ht="12.75">
      <c r="A38" s="147" t="s">
        <v>96</v>
      </c>
      <c r="B38" s="164"/>
      <c r="C38" s="164">
        <v>27</v>
      </c>
      <c r="D38" s="165">
        <v>1344</v>
      </c>
      <c r="E38" s="164"/>
      <c r="F38" s="165">
        <v>1269</v>
      </c>
      <c r="J38" s="93"/>
    </row>
    <row r="39" spans="1:10" ht="12.75">
      <c r="A39" s="157" t="s">
        <v>97</v>
      </c>
      <c r="B39" s="164"/>
      <c r="C39" s="164">
        <v>28</v>
      </c>
      <c r="D39" s="165">
        <v>361</v>
      </c>
      <c r="E39" s="164"/>
      <c r="F39" s="165">
        <v>304</v>
      </c>
      <c r="J39" s="93"/>
    </row>
    <row r="40" spans="1:6" ht="12.75">
      <c r="A40" s="156"/>
      <c r="B40" s="163"/>
      <c r="C40" s="163"/>
      <c r="D40" s="173">
        <f>SUM(D36:D39)</f>
        <v>26302</v>
      </c>
      <c r="E40" s="163"/>
      <c r="F40" s="173">
        <f>SUM(F36:F39)</f>
        <v>24174</v>
      </c>
    </row>
    <row r="41" spans="1:6" ht="8.25" customHeight="1">
      <c r="A41" s="161"/>
      <c r="B41" s="161"/>
      <c r="C41" s="161"/>
      <c r="D41" s="161"/>
      <c r="E41" s="161"/>
      <c r="F41" s="161"/>
    </row>
    <row r="42" spans="1:6" ht="12.75">
      <c r="A42" s="151" t="s">
        <v>98</v>
      </c>
      <c r="B42" s="174"/>
      <c r="C42" s="174"/>
      <c r="D42" s="175"/>
      <c r="E42" s="174"/>
      <c r="F42" s="175"/>
    </row>
    <row r="43" spans="1:6" ht="12.75">
      <c r="A43" s="157" t="s">
        <v>99</v>
      </c>
      <c r="B43" s="164"/>
      <c r="C43" s="164">
        <v>29</v>
      </c>
      <c r="D43" s="176">
        <v>100762</v>
      </c>
      <c r="E43" s="164"/>
      <c r="F43" s="176">
        <v>112008</v>
      </c>
    </row>
    <row r="44" spans="1:9" ht="12.75">
      <c r="A44" s="157" t="s">
        <v>100</v>
      </c>
      <c r="B44" s="164"/>
      <c r="C44" s="164">
        <v>25</v>
      </c>
      <c r="D44" s="176">
        <v>41698</v>
      </c>
      <c r="E44" s="164"/>
      <c r="F44" s="176">
        <v>40735</v>
      </c>
      <c r="I44" s="93"/>
    </row>
    <row r="45" spans="1:6" ht="12.75">
      <c r="A45" s="157" t="s">
        <v>101</v>
      </c>
      <c r="B45" s="164"/>
      <c r="C45" s="164">
        <v>30</v>
      </c>
      <c r="D45" s="176">
        <v>8048</v>
      </c>
      <c r="E45" s="164"/>
      <c r="F45" s="176">
        <f>16645-101</f>
        <v>16544</v>
      </c>
    </row>
    <row r="46" spans="1:8" ht="12.75">
      <c r="A46" s="157" t="s">
        <v>102</v>
      </c>
      <c r="B46" s="164"/>
      <c r="C46" s="164">
        <v>31</v>
      </c>
      <c r="D46" s="176">
        <v>6368</v>
      </c>
      <c r="E46" s="164"/>
      <c r="F46" s="176">
        <v>5236</v>
      </c>
      <c r="G46" s="83"/>
      <c r="H46" s="83"/>
    </row>
    <row r="47" spans="1:10" ht="12.75">
      <c r="A47" s="157" t="s">
        <v>103</v>
      </c>
      <c r="B47" s="164"/>
      <c r="C47" s="164">
        <v>32</v>
      </c>
      <c r="D47" s="176">
        <v>227</v>
      </c>
      <c r="E47" s="164"/>
      <c r="F47" s="176">
        <v>262</v>
      </c>
      <c r="G47" s="83"/>
      <c r="H47" s="83"/>
      <c r="J47" s="93"/>
    </row>
    <row r="48" spans="1:8" ht="12.75">
      <c r="A48" s="158" t="s">
        <v>104</v>
      </c>
      <c r="B48" s="164"/>
      <c r="C48" s="164">
        <v>33</v>
      </c>
      <c r="D48" s="176">
        <v>3195</v>
      </c>
      <c r="E48" s="164"/>
      <c r="F48" s="176">
        <v>2748</v>
      </c>
      <c r="G48" s="83"/>
      <c r="H48" s="83"/>
    </row>
    <row r="49" spans="1:12" ht="12.75">
      <c r="A49" s="157" t="s">
        <v>105</v>
      </c>
      <c r="B49" s="164"/>
      <c r="C49" s="164">
        <v>34</v>
      </c>
      <c r="D49" s="176">
        <v>618</v>
      </c>
      <c r="E49" s="164"/>
      <c r="F49" s="176">
        <f>597+1</f>
        <v>598</v>
      </c>
      <c r="L49" s="93"/>
    </row>
    <row r="50" spans="1:12" ht="12.75">
      <c r="A50" s="98"/>
      <c r="B50" s="163"/>
      <c r="C50" s="163"/>
      <c r="D50" s="173">
        <f>SUM(D43:D49)</f>
        <v>160916</v>
      </c>
      <c r="E50" s="163"/>
      <c r="F50" s="173">
        <f>SUM(F43:F49)</f>
        <v>178131</v>
      </c>
      <c r="L50" s="93"/>
    </row>
    <row r="51" spans="1:6" ht="6.75" customHeight="1">
      <c r="A51" s="98"/>
      <c r="B51" s="163"/>
      <c r="C51" s="163"/>
      <c r="D51" s="177"/>
      <c r="E51" s="163"/>
      <c r="F51" s="177"/>
    </row>
    <row r="52" spans="1:6" ht="12.75">
      <c r="A52" s="178" t="s">
        <v>106</v>
      </c>
      <c r="B52" s="163"/>
      <c r="C52" s="163"/>
      <c r="D52" s="179">
        <f>D40+D50</f>
        <v>187218</v>
      </c>
      <c r="E52" s="163"/>
      <c r="F52" s="179">
        <f>F40+F50</f>
        <v>202305</v>
      </c>
    </row>
    <row r="53" spans="1:6" ht="5.25" customHeight="1">
      <c r="A53" s="152"/>
      <c r="B53" s="163"/>
      <c r="C53" s="163"/>
      <c r="D53" s="177"/>
      <c r="E53" s="163"/>
      <c r="F53" s="177"/>
    </row>
    <row r="54" spans="1:6" ht="13.5" thickBot="1">
      <c r="A54" s="98" t="s">
        <v>107</v>
      </c>
      <c r="B54" s="163"/>
      <c r="C54" s="163"/>
      <c r="D54" s="180">
        <f>D33+D52</f>
        <v>516319</v>
      </c>
      <c r="E54" s="163"/>
      <c r="F54" s="180">
        <f>F33+F52</f>
        <v>522973</v>
      </c>
    </row>
    <row r="55" spans="1:6" ht="13.5" thickTop="1">
      <c r="A55" s="150"/>
      <c r="B55" s="164"/>
      <c r="C55" s="164"/>
      <c r="D55" s="181"/>
      <c r="E55" s="164"/>
      <c r="F55" s="181"/>
    </row>
    <row r="56" spans="1:6" ht="12.75">
      <c r="A56" s="182" t="str">
        <f>'IS'!A42</f>
        <v>The notes on pages 5 to 85 are an integral part of the present financial statement.</v>
      </c>
      <c r="B56" s="164"/>
      <c r="C56" s="183"/>
      <c r="D56" s="184"/>
      <c r="E56" s="183"/>
      <c r="F56" s="185"/>
    </row>
    <row r="57" spans="1:6" ht="12.75">
      <c r="A57" s="182"/>
      <c r="B57" s="164"/>
      <c r="C57" s="183"/>
      <c r="D57" s="184"/>
      <c r="E57" s="183"/>
      <c r="F57" s="185"/>
    </row>
    <row r="58" spans="1:6" ht="21.75" customHeight="1">
      <c r="A58" s="182"/>
      <c r="B58" s="164"/>
      <c r="C58" s="183"/>
      <c r="D58" s="184"/>
      <c r="E58" s="183"/>
      <c r="F58" s="185"/>
    </row>
    <row r="59" spans="1:6" s="21" customFormat="1" ht="12.75">
      <c r="A59" s="19" t="s">
        <v>15</v>
      </c>
      <c r="B59" s="186"/>
      <c r="C59" s="186"/>
      <c r="D59" s="186"/>
      <c r="E59" s="186"/>
      <c r="F59" s="186"/>
    </row>
    <row r="60" spans="1:6" s="21" customFormat="1" ht="12.75">
      <c r="A60" s="64" t="s">
        <v>10</v>
      </c>
      <c r="B60" s="186"/>
      <c r="C60" s="186"/>
      <c r="D60" s="186"/>
      <c r="E60" s="186"/>
      <c r="F60" s="186"/>
    </row>
    <row r="61" spans="1:6" s="21" customFormat="1" ht="12.75">
      <c r="A61" s="156"/>
      <c r="B61" s="186"/>
      <c r="C61" s="186"/>
      <c r="D61" s="186"/>
      <c r="E61" s="186"/>
      <c r="F61" s="186"/>
    </row>
    <row r="62" spans="1:6" s="21" customFormat="1" ht="12.75">
      <c r="A62" s="19" t="s">
        <v>16</v>
      </c>
      <c r="B62" s="186"/>
      <c r="C62" s="186"/>
      <c r="D62" s="186"/>
      <c r="E62" s="186"/>
      <c r="F62" s="186"/>
    </row>
    <row r="63" spans="1:6" s="21" customFormat="1" ht="12.75">
      <c r="A63" s="64" t="s">
        <v>17</v>
      </c>
      <c r="B63" s="186"/>
      <c r="C63" s="186"/>
      <c r="D63" s="186"/>
      <c r="E63" s="186"/>
      <c r="F63" s="186"/>
    </row>
    <row r="64" spans="1:6" s="21" customFormat="1" ht="16.5" customHeight="1">
      <c r="A64" s="156"/>
      <c r="B64" s="186"/>
      <c r="C64" s="186"/>
      <c r="D64" s="186"/>
      <c r="E64" s="186"/>
      <c r="F64" s="186"/>
    </row>
    <row r="65" spans="1:6" s="21" customFormat="1" ht="12.75">
      <c r="A65" s="153" t="s">
        <v>67</v>
      </c>
      <c r="B65" s="186"/>
      <c r="C65" s="186"/>
      <c r="D65" s="186"/>
      <c r="E65" s="186"/>
      <c r="F65" s="186"/>
    </row>
    <row r="66" spans="1:6" s="21" customFormat="1" ht="12.75">
      <c r="A66" s="154" t="s">
        <v>68</v>
      </c>
      <c r="B66" s="186"/>
      <c r="C66" s="186"/>
      <c r="D66" s="186"/>
      <c r="E66" s="186"/>
      <c r="F66" s="186"/>
    </row>
    <row r="67" spans="1:6" s="21" customFormat="1" ht="12.75">
      <c r="A67" s="72"/>
      <c r="B67" s="38"/>
      <c r="C67" s="38"/>
      <c r="D67" s="38"/>
      <c r="E67" s="38"/>
      <c r="F67" s="38"/>
    </row>
    <row r="71" ht="15">
      <c r="A71" s="82"/>
    </row>
    <row r="72" ht="15">
      <c r="A72" s="82"/>
    </row>
    <row r="73" ht="15">
      <c r="A73" s="82"/>
    </row>
  </sheetData>
  <sheetProtection/>
  <mergeCells count="5">
    <mergeCell ref="F4:F5"/>
    <mergeCell ref="C4:C5"/>
    <mergeCell ref="D4:D5"/>
    <mergeCell ref="A1:G1"/>
    <mergeCell ref="A2:G2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portrait" paperSize="9" scale="78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50" zoomScaleNormal="150" workbookViewId="0" topLeftCell="A1">
      <selection activeCell="A51" sqref="A51"/>
    </sheetView>
  </sheetViews>
  <sheetFormatPr defaultColWidth="2.57421875" defaultRowHeight="12.75"/>
  <cols>
    <col min="1" max="1" width="46.140625" style="15" customWidth="1"/>
    <col min="2" max="2" width="10.7109375" style="8" customWidth="1"/>
    <col min="3" max="3" width="13.140625" style="8" customWidth="1"/>
    <col min="4" max="4" width="1.7109375" style="8" customWidth="1"/>
    <col min="5" max="5" width="13.140625" style="9" customWidth="1"/>
    <col min="6" max="29" width="11.421875" style="4" customWidth="1"/>
    <col min="30" max="16384" width="2.421875" style="4" customWidth="1"/>
  </cols>
  <sheetData>
    <row r="1" spans="1:7" s="2" customFormat="1" ht="12.75">
      <c r="A1" s="231" t="str">
        <f>'[2]Cover '!D1</f>
        <v>SOPHARMA AD</v>
      </c>
      <c r="B1" s="232"/>
      <c r="C1" s="232"/>
      <c r="D1" s="232"/>
      <c r="E1" s="232"/>
      <c r="F1" s="232"/>
      <c r="G1" s="232"/>
    </row>
    <row r="2" spans="1:7" s="3" customFormat="1" ht="12.75">
      <c r="A2" s="233" t="s">
        <v>41</v>
      </c>
      <c r="B2" s="234"/>
      <c r="C2" s="234"/>
      <c r="D2" s="234"/>
      <c r="E2" s="234"/>
      <c r="F2" s="234"/>
      <c r="G2" s="234"/>
    </row>
    <row r="3" spans="1:7" s="3" customFormat="1" ht="12.75">
      <c r="A3" s="98" t="s">
        <v>42</v>
      </c>
      <c r="B3" s="146"/>
      <c r="C3" s="146"/>
      <c r="D3" s="146"/>
      <c r="E3" s="146"/>
      <c r="F3" s="146"/>
      <c r="G3" s="145"/>
    </row>
    <row r="4" spans="1:5" ht="17.25" customHeight="1">
      <c r="A4" s="43"/>
      <c r="B4" s="58" t="s">
        <v>117</v>
      </c>
      <c r="C4" s="54">
        <v>2012</v>
      </c>
      <c r="D4" s="58"/>
      <c r="E4" s="54">
        <v>2011</v>
      </c>
    </row>
    <row r="5" spans="1:5" ht="14.25" customHeight="1">
      <c r="A5" s="43"/>
      <c r="B5" s="16"/>
      <c r="C5" s="187" t="s">
        <v>0</v>
      </c>
      <c r="D5" s="16"/>
      <c r="E5" s="187" t="s">
        <v>0</v>
      </c>
    </row>
    <row r="6" spans="1:5" ht="11.25" customHeight="1">
      <c r="A6" s="43"/>
      <c r="B6" s="16"/>
      <c r="C6" s="188"/>
      <c r="D6" s="16"/>
      <c r="E6" s="188"/>
    </row>
    <row r="7" spans="1:5" ht="12.75">
      <c r="A7" s="42" t="s">
        <v>133</v>
      </c>
      <c r="B7" s="44"/>
      <c r="C7" s="6"/>
      <c r="D7" s="44"/>
      <c r="E7" s="6"/>
    </row>
    <row r="8" spans="1:5" ht="12.75">
      <c r="A8" s="45" t="s">
        <v>110</v>
      </c>
      <c r="B8" s="44"/>
      <c r="C8" s="189">
        <v>55651</v>
      </c>
      <c r="D8" s="44"/>
      <c r="E8" s="189">
        <v>62093</v>
      </c>
    </row>
    <row r="9" spans="1:7" ht="12.75">
      <c r="A9" s="45" t="s">
        <v>111</v>
      </c>
      <c r="B9" s="44"/>
      <c r="C9" s="189">
        <v>-43642</v>
      </c>
      <c r="D9" s="44"/>
      <c r="E9" s="189">
        <v>-34999</v>
      </c>
      <c r="G9" s="5"/>
    </row>
    <row r="10" spans="1:7" ht="12.75">
      <c r="A10" s="45" t="s">
        <v>112</v>
      </c>
      <c r="B10" s="44"/>
      <c r="C10" s="189">
        <v>-7602</v>
      </c>
      <c r="D10" s="44"/>
      <c r="E10" s="189">
        <v>-6900</v>
      </c>
      <c r="G10" s="5"/>
    </row>
    <row r="11" spans="1:5" s="7" customFormat="1" ht="12.75">
      <c r="A11" s="45" t="s">
        <v>144</v>
      </c>
      <c r="B11" s="44"/>
      <c r="C11" s="189">
        <v>-451</v>
      </c>
      <c r="D11" s="44"/>
      <c r="E11" s="189">
        <v>-236</v>
      </c>
    </row>
    <row r="12" spans="1:7" s="7" customFormat="1" ht="12.75">
      <c r="A12" s="45" t="s">
        <v>113</v>
      </c>
      <c r="B12" s="44"/>
      <c r="C12" s="189">
        <v>2017</v>
      </c>
      <c r="D12" s="44"/>
      <c r="E12" s="189">
        <v>1952</v>
      </c>
      <c r="G12" s="137"/>
    </row>
    <row r="13" spans="1:5" s="7" customFormat="1" ht="12.75">
      <c r="A13" s="45" t="s">
        <v>145</v>
      </c>
      <c r="B13" s="44"/>
      <c r="C13" s="189">
        <v>-1320</v>
      </c>
      <c r="D13" s="44"/>
      <c r="E13" s="189">
        <v>-1529</v>
      </c>
    </row>
    <row r="14" spans="1:5" s="7" customFormat="1" ht="12.75">
      <c r="A14" s="45" t="s">
        <v>146</v>
      </c>
      <c r="B14" s="44"/>
      <c r="C14" s="189">
        <v>-1648</v>
      </c>
      <c r="D14" s="44"/>
      <c r="E14" s="189">
        <v>-1855</v>
      </c>
    </row>
    <row r="15" spans="1:5" s="7" customFormat="1" ht="12.75">
      <c r="A15" s="45" t="s">
        <v>114</v>
      </c>
      <c r="B15" s="44"/>
      <c r="C15" s="189">
        <v>-121</v>
      </c>
      <c r="D15" s="44"/>
      <c r="E15" s="189">
        <v>-142</v>
      </c>
    </row>
    <row r="16" spans="1:5" ht="12.75">
      <c r="A16" s="45" t="s">
        <v>115</v>
      </c>
      <c r="B16" s="44"/>
      <c r="C16" s="189">
        <v>-509</v>
      </c>
      <c r="D16" s="44"/>
      <c r="E16" s="189">
        <v>-476</v>
      </c>
    </row>
    <row r="17" spans="1:5" s="7" customFormat="1" ht="12.75">
      <c r="A17" s="42" t="s">
        <v>116</v>
      </c>
      <c r="B17" s="44"/>
      <c r="C17" s="65">
        <f>SUM(C8:C16)</f>
        <v>2375</v>
      </c>
      <c r="D17" s="44"/>
      <c r="E17" s="65">
        <f>SUM(E8:E16)</f>
        <v>17908</v>
      </c>
    </row>
    <row r="18" spans="1:5" s="7" customFormat="1" ht="12.75">
      <c r="A18" s="42"/>
      <c r="B18" s="44"/>
      <c r="C18" s="190"/>
      <c r="D18" s="44"/>
      <c r="E18" s="190"/>
    </row>
    <row r="19" spans="1:5" s="7" customFormat="1" ht="12.75">
      <c r="A19" s="46" t="s">
        <v>134</v>
      </c>
      <c r="B19" s="44"/>
      <c r="C19" s="190"/>
      <c r="D19" s="44"/>
      <c r="E19" s="190"/>
    </row>
    <row r="20" spans="1:5" ht="12.75">
      <c r="A20" s="45" t="s">
        <v>118</v>
      </c>
      <c r="B20" s="44"/>
      <c r="C20" s="189">
        <v>-9523</v>
      </c>
      <c r="D20" s="44"/>
      <c r="E20" s="189">
        <v>-4470</v>
      </c>
    </row>
    <row r="21" spans="1:5" ht="12.75">
      <c r="A21" s="47" t="s">
        <v>119</v>
      </c>
      <c r="B21" s="44"/>
      <c r="C21" s="189">
        <v>0</v>
      </c>
      <c r="D21" s="44"/>
      <c r="E21" s="189">
        <v>0</v>
      </c>
    </row>
    <row r="22" spans="1:5" ht="12.75">
      <c r="A22" s="45" t="s">
        <v>120</v>
      </c>
      <c r="B22" s="44"/>
      <c r="C22" s="189">
        <v>-233</v>
      </c>
      <c r="D22" s="44"/>
      <c r="E22" s="189">
        <v>0</v>
      </c>
    </row>
    <row r="23" spans="1:5" ht="12.75">
      <c r="A23" s="45" t="s">
        <v>129</v>
      </c>
      <c r="B23" s="44"/>
      <c r="C23" s="189">
        <v>-96</v>
      </c>
      <c r="D23" s="44"/>
      <c r="E23" s="189">
        <v>-197</v>
      </c>
    </row>
    <row r="24" spans="1:5" ht="12.75">
      <c r="A24" s="45" t="s">
        <v>127</v>
      </c>
      <c r="B24" s="44"/>
      <c r="C24" s="189">
        <v>2</v>
      </c>
      <c r="D24" s="44"/>
      <c r="E24" s="189">
        <v>490</v>
      </c>
    </row>
    <row r="25" spans="1:5" ht="12.75">
      <c r="A25" s="45" t="s">
        <v>128</v>
      </c>
      <c r="B25" s="44"/>
      <c r="C25" s="189">
        <v>-3</v>
      </c>
      <c r="D25" s="44"/>
      <c r="E25" s="189">
        <v>-1</v>
      </c>
    </row>
    <row r="26" spans="1:5" ht="12.75">
      <c r="A26" s="45" t="s">
        <v>121</v>
      </c>
      <c r="B26" s="44"/>
      <c r="C26" s="189">
        <v>0</v>
      </c>
      <c r="D26" s="44"/>
      <c r="E26" s="189">
        <v>435</v>
      </c>
    </row>
    <row r="27" spans="1:5" ht="24">
      <c r="A27" s="45" t="s">
        <v>126</v>
      </c>
      <c r="B27" s="44"/>
      <c r="C27" s="189">
        <v>554</v>
      </c>
      <c r="D27" s="44"/>
      <c r="E27" s="189">
        <v>0</v>
      </c>
    </row>
    <row r="28" spans="1:5" ht="12.75">
      <c r="A28" s="45" t="s">
        <v>122</v>
      </c>
      <c r="B28" s="44"/>
      <c r="C28" s="189">
        <v>-2368</v>
      </c>
      <c r="D28" s="44"/>
      <c r="E28" s="189">
        <v>-36515</v>
      </c>
    </row>
    <row r="29" spans="1:5" ht="12.75">
      <c r="A29" s="45" t="s">
        <v>123</v>
      </c>
      <c r="B29" s="44"/>
      <c r="C29" s="189">
        <v>1932</v>
      </c>
      <c r="D29" s="44"/>
      <c r="E29" s="189">
        <v>5796</v>
      </c>
    </row>
    <row r="30" spans="1:5" ht="12.75">
      <c r="A30" s="47" t="s">
        <v>124</v>
      </c>
      <c r="B30" s="44"/>
      <c r="C30" s="189">
        <v>-178</v>
      </c>
      <c r="D30" s="44"/>
      <c r="E30" s="189">
        <v>-975</v>
      </c>
    </row>
    <row r="31" spans="1:5" ht="12.75">
      <c r="A31" s="45" t="s">
        <v>125</v>
      </c>
      <c r="B31" s="44"/>
      <c r="C31" s="189">
        <v>1</v>
      </c>
      <c r="D31" s="44"/>
      <c r="E31" s="189">
        <v>501</v>
      </c>
    </row>
    <row r="32" spans="1:5" ht="12.75">
      <c r="A32" s="191" t="s">
        <v>132</v>
      </c>
      <c r="B32" s="44"/>
      <c r="C32" s="189">
        <v>394</v>
      </c>
      <c r="D32" s="44"/>
      <c r="E32" s="189">
        <v>282</v>
      </c>
    </row>
    <row r="33" spans="1:5" ht="12.75">
      <c r="A33" s="46" t="s">
        <v>135</v>
      </c>
      <c r="B33" s="44"/>
      <c r="C33" s="65">
        <f>SUM(C20:C32)</f>
        <v>-9518</v>
      </c>
      <c r="D33" s="44"/>
      <c r="E33" s="65">
        <f>SUM(E20:E32)</f>
        <v>-34654</v>
      </c>
    </row>
    <row r="34" spans="1:6" ht="12.75">
      <c r="A34" s="45"/>
      <c r="B34" s="44"/>
      <c r="C34" s="190"/>
      <c r="D34" s="44"/>
      <c r="E34" s="190"/>
      <c r="F34" s="4" t="s">
        <v>1</v>
      </c>
    </row>
    <row r="35" spans="1:5" ht="12.75">
      <c r="A35" s="229" t="s">
        <v>136</v>
      </c>
      <c r="B35" s="44"/>
      <c r="C35" s="59"/>
      <c r="D35" s="44"/>
      <c r="E35" s="59"/>
    </row>
    <row r="36" spans="1:5" ht="12.75">
      <c r="A36" s="45" t="s">
        <v>137</v>
      </c>
      <c r="B36" s="44"/>
      <c r="C36" s="189">
        <v>134050</v>
      </c>
      <c r="D36" s="44"/>
      <c r="E36" s="189">
        <v>18694</v>
      </c>
    </row>
    <row r="37" spans="1:5" ht="12.75">
      <c r="A37" s="45" t="s">
        <v>138</v>
      </c>
      <c r="B37" s="44"/>
      <c r="C37" s="189">
        <v>-144853</v>
      </c>
      <c r="D37" s="44"/>
      <c r="E37" s="189">
        <v>-22803</v>
      </c>
    </row>
    <row r="38" spans="1:5" ht="12.75">
      <c r="A38" s="45" t="s">
        <v>139</v>
      </c>
      <c r="B38" s="44"/>
      <c r="C38" s="189">
        <v>3345</v>
      </c>
      <c r="D38" s="44"/>
      <c r="E38" s="189">
        <v>40</v>
      </c>
    </row>
    <row r="39" spans="1:5" ht="12.75">
      <c r="A39" s="45" t="s">
        <v>140</v>
      </c>
      <c r="B39" s="44"/>
      <c r="C39" s="189">
        <v>0</v>
      </c>
      <c r="D39" s="44"/>
      <c r="E39" s="189">
        <v>-2592</v>
      </c>
    </row>
    <row r="40" spans="1:5" ht="12.75">
      <c r="A40" s="191" t="s">
        <v>89</v>
      </c>
      <c r="B40" s="44"/>
      <c r="C40" s="189">
        <v>-7</v>
      </c>
      <c r="D40" s="44"/>
      <c r="E40" s="189">
        <v>-1740</v>
      </c>
    </row>
    <row r="41" spans="1:5" ht="12.75">
      <c r="A41" s="45" t="s">
        <v>142</v>
      </c>
      <c r="B41" s="44"/>
      <c r="C41" s="189">
        <v>-119</v>
      </c>
      <c r="D41" s="44"/>
      <c r="E41" s="189">
        <v>-99</v>
      </c>
    </row>
    <row r="42" spans="1:5" ht="12.75">
      <c r="A42" s="192" t="s">
        <v>147</v>
      </c>
      <c r="B42" s="44"/>
      <c r="C42" s="189">
        <v>-254</v>
      </c>
      <c r="D42" s="44"/>
      <c r="E42" s="189">
        <v>-68</v>
      </c>
    </row>
    <row r="43" spans="1:5" ht="12.75">
      <c r="A43" s="192" t="s">
        <v>143</v>
      </c>
      <c r="B43" s="44"/>
      <c r="C43" s="189">
        <v>-4</v>
      </c>
      <c r="D43" s="44"/>
      <c r="E43" s="189">
        <v>-1</v>
      </c>
    </row>
    <row r="44" spans="1:5" s="7" customFormat="1" ht="12.75">
      <c r="A44" s="48" t="s">
        <v>141</v>
      </c>
      <c r="B44" s="44"/>
      <c r="C44" s="65">
        <f>SUM(C36:C43)</f>
        <v>-7842</v>
      </c>
      <c r="D44" s="44"/>
      <c r="E44" s="65">
        <f>SUM(E36:E43)</f>
        <v>-8569</v>
      </c>
    </row>
    <row r="45" spans="1:5" ht="12.75">
      <c r="A45" s="192"/>
      <c r="B45" s="44"/>
      <c r="C45" s="189"/>
      <c r="D45" s="44"/>
      <c r="E45" s="189"/>
    </row>
    <row r="46" spans="1:5" ht="12.75">
      <c r="A46" s="136" t="s">
        <v>148</v>
      </c>
      <c r="B46" s="44"/>
      <c r="C46" s="67">
        <f>C44+C33+C17</f>
        <v>-14985</v>
      </c>
      <c r="D46" s="44"/>
      <c r="E46" s="67">
        <f>E44+E33+E17</f>
        <v>-25315</v>
      </c>
    </row>
    <row r="47" spans="1:5" ht="5.25" customHeight="1">
      <c r="A47" s="192"/>
      <c r="B47" s="44"/>
      <c r="C47" s="190"/>
      <c r="D47" s="44"/>
      <c r="E47" s="190"/>
    </row>
    <row r="48" spans="1:5" s="7" customFormat="1" ht="12.75">
      <c r="A48" s="192" t="s">
        <v>149</v>
      </c>
      <c r="B48" s="44"/>
      <c r="C48" s="189">
        <v>18038</v>
      </c>
      <c r="D48" s="44"/>
      <c r="E48" s="189">
        <v>30982</v>
      </c>
    </row>
    <row r="49" spans="1:5" s="7" customFormat="1" ht="6" customHeight="1">
      <c r="A49" s="192"/>
      <c r="B49" s="44"/>
      <c r="C49" s="193"/>
      <c r="D49" s="44"/>
      <c r="E49" s="193"/>
    </row>
    <row r="50" spans="1:5" ht="13.5" thickBot="1">
      <c r="A50" s="48" t="s">
        <v>150</v>
      </c>
      <c r="B50" s="44">
        <v>23</v>
      </c>
      <c r="C50" s="87">
        <f>C48+C46</f>
        <v>3053</v>
      </c>
      <c r="D50" s="44"/>
      <c r="E50" s="87">
        <f>E48+E46</f>
        <v>5667</v>
      </c>
    </row>
    <row r="51" spans="1:5" ht="15.75" thickTop="1">
      <c r="A51" s="194"/>
      <c r="B51" s="44"/>
      <c r="C51" s="113"/>
      <c r="D51" s="44"/>
      <c r="E51" s="113"/>
    </row>
    <row r="52" spans="1:5" ht="12.75">
      <c r="A52" s="195" t="str">
        <f>'IS'!A42</f>
        <v>The notes on pages 5 to 85 are an integral part of the present financial statement.</v>
      </c>
      <c r="B52" s="44"/>
      <c r="C52" s="138"/>
      <c r="D52" s="44"/>
      <c r="E52" s="6"/>
    </row>
    <row r="53" spans="1:5" ht="12.75">
      <c r="A53" s="195"/>
      <c r="B53" s="44"/>
      <c r="C53" s="44"/>
      <c r="D53" s="44"/>
      <c r="E53" s="6"/>
    </row>
    <row r="54" spans="1:4" ht="12.75">
      <c r="A54" s="19" t="s">
        <v>15</v>
      </c>
      <c r="B54" s="49"/>
      <c r="C54" s="49"/>
      <c r="D54" s="49"/>
    </row>
    <row r="55" spans="1:4" ht="12.75">
      <c r="A55" s="64" t="s">
        <v>10</v>
      </c>
      <c r="B55" s="49"/>
      <c r="C55" s="49"/>
      <c r="D55" s="49"/>
    </row>
    <row r="56" spans="1:4" ht="12.75">
      <c r="A56" s="156"/>
      <c r="B56" s="49"/>
      <c r="C56" s="49"/>
      <c r="D56" s="49"/>
    </row>
    <row r="57" spans="1:4" ht="12.75">
      <c r="A57" s="19" t="s">
        <v>16</v>
      </c>
      <c r="B57" s="49"/>
      <c r="C57" s="49"/>
      <c r="D57" s="49"/>
    </row>
    <row r="58" spans="1:4" ht="12.75">
      <c r="A58" s="64" t="s">
        <v>17</v>
      </c>
      <c r="B58" s="49"/>
      <c r="C58" s="49"/>
      <c r="D58" s="49"/>
    </row>
    <row r="59" spans="1:4" ht="12.75">
      <c r="A59" s="156"/>
      <c r="B59" s="49"/>
      <c r="C59" s="49"/>
      <c r="D59" s="49"/>
    </row>
    <row r="60" spans="1:4" ht="12.75">
      <c r="A60" s="153" t="s">
        <v>67</v>
      </c>
      <c r="B60" s="49"/>
      <c r="C60" s="49"/>
      <c r="D60" s="49"/>
    </row>
    <row r="61" spans="1:4" ht="12.75">
      <c r="A61" s="154" t="s">
        <v>68</v>
      </c>
      <c r="B61" s="49"/>
      <c r="C61" s="49"/>
      <c r="D61" s="49"/>
    </row>
    <row r="62" spans="1:4" ht="12.75">
      <c r="A62" s="196"/>
      <c r="B62" s="49"/>
      <c r="C62" s="49"/>
      <c r="D62" s="49"/>
    </row>
    <row r="63" spans="1:5" ht="12.75">
      <c r="A63" s="197"/>
      <c r="B63" s="198"/>
      <c r="C63" s="198"/>
      <c r="D63" s="198"/>
      <c r="E63" s="199"/>
    </row>
    <row r="64" ht="12.75">
      <c r="A64" s="132"/>
    </row>
    <row r="65" ht="12.75">
      <c r="A65" s="70"/>
    </row>
    <row r="66" ht="12.75">
      <c r="A66" s="200"/>
    </row>
    <row r="67" ht="12.75">
      <c r="A67" s="84"/>
    </row>
    <row r="68" ht="12.75">
      <c r="A68" s="85"/>
    </row>
    <row r="69" ht="12.75">
      <c r="A69" s="84"/>
    </row>
    <row r="70" ht="12.75">
      <c r="A70" s="86"/>
    </row>
    <row r="71" ht="12.75">
      <c r="A71" s="86"/>
    </row>
  </sheetData>
  <sheetProtection/>
  <mergeCells count="2">
    <mergeCell ref="A1:G1"/>
    <mergeCell ref="A2:G2"/>
  </mergeCells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0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100" workbookViewId="0" topLeftCell="A54">
      <selection activeCell="S15" sqref="S15"/>
    </sheetView>
  </sheetViews>
  <sheetFormatPr defaultColWidth="9.140625" defaultRowHeight="12.75"/>
  <cols>
    <col min="1" max="1" width="39.8515625" style="12" customWidth="1"/>
    <col min="2" max="2" width="12.140625" style="12" customWidth="1"/>
    <col min="3" max="3" width="14.140625" style="12" customWidth="1"/>
    <col min="4" max="4" width="0.2890625" style="12" customWidth="1"/>
    <col min="5" max="5" width="10.421875" style="12" customWidth="1"/>
    <col min="6" max="6" width="0.2890625" style="12" customWidth="1"/>
    <col min="7" max="7" width="15.28125" style="12" customWidth="1"/>
    <col min="8" max="8" width="0.2890625" style="12" customWidth="1"/>
    <col min="9" max="9" width="15.00390625" style="12" customWidth="1"/>
    <col min="10" max="10" width="0.2890625" style="12" customWidth="1"/>
    <col min="11" max="11" width="12.8515625" style="12" customWidth="1"/>
    <col min="12" max="12" width="0.2890625" style="12" customWidth="1"/>
    <col min="13" max="13" width="14.28125" style="12" customWidth="1"/>
    <col min="14" max="14" width="0.2890625" style="12" customWidth="1"/>
    <col min="15" max="15" width="14.421875" style="12" customWidth="1"/>
    <col min="16" max="16" width="0.42578125" style="12" customWidth="1"/>
    <col min="17" max="17" width="11.140625" style="12" customWidth="1"/>
    <col min="18" max="16384" width="9.140625" style="12" customWidth="1"/>
  </cols>
  <sheetData>
    <row r="1" spans="1:17" ht="18" customHeight="1">
      <c r="A1" s="1" t="str">
        <f>'[2]Cover '!D1</f>
        <v>SOPHARMA AD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44" t="s">
        <v>108</v>
      </c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18" customHeight="1">
      <c r="A3" s="98" t="s">
        <v>42</v>
      </c>
      <c r="B3" s="2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8" customHeigh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6.5" customHeight="1">
      <c r="A5" s="244"/>
      <c r="B5" s="244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s="201" customFormat="1" ht="15" customHeight="1">
      <c r="A6" s="241"/>
      <c r="B6" s="159"/>
      <c r="C6" s="246" t="s">
        <v>88</v>
      </c>
      <c r="D6" s="115"/>
      <c r="E6" s="239" t="s">
        <v>89</v>
      </c>
      <c r="F6" s="116"/>
      <c r="G6" s="239" t="s">
        <v>164</v>
      </c>
      <c r="H6" s="116"/>
      <c r="I6" s="239" t="s">
        <v>165</v>
      </c>
      <c r="J6" s="115"/>
      <c r="K6" s="239" t="s">
        <v>166</v>
      </c>
      <c r="L6" s="116"/>
      <c r="M6" s="239" t="s">
        <v>167</v>
      </c>
      <c r="N6" s="116"/>
      <c r="O6" s="239" t="s">
        <v>91</v>
      </c>
      <c r="P6" s="116"/>
      <c r="Q6" s="239" t="s">
        <v>168</v>
      </c>
    </row>
    <row r="7" spans="1:17" s="204" customFormat="1" ht="58.5" customHeight="1">
      <c r="A7" s="242"/>
      <c r="B7" s="160" t="s">
        <v>109</v>
      </c>
      <c r="C7" s="246"/>
      <c r="D7" s="202"/>
      <c r="E7" s="240"/>
      <c r="F7" s="203"/>
      <c r="G7" s="240"/>
      <c r="H7" s="203"/>
      <c r="I7" s="240"/>
      <c r="J7" s="202"/>
      <c r="K7" s="240"/>
      <c r="L7" s="203"/>
      <c r="M7" s="240"/>
      <c r="N7" s="203"/>
      <c r="O7" s="240"/>
      <c r="P7" s="203"/>
      <c r="Q7" s="240"/>
    </row>
    <row r="8" spans="1:17" s="207" customFormat="1" ht="12.75">
      <c r="A8" s="205"/>
      <c r="B8" s="205"/>
      <c r="C8" s="206" t="s">
        <v>0</v>
      </c>
      <c r="D8" s="206"/>
      <c r="E8" s="206" t="s">
        <v>0</v>
      </c>
      <c r="F8" s="206"/>
      <c r="G8" s="206" t="s">
        <v>0</v>
      </c>
      <c r="H8" s="206"/>
      <c r="I8" s="206" t="s">
        <v>0</v>
      </c>
      <c r="J8" s="206"/>
      <c r="K8" s="206" t="s">
        <v>0</v>
      </c>
      <c r="L8" s="206"/>
      <c r="M8" s="206" t="s">
        <v>0</v>
      </c>
      <c r="N8" s="206"/>
      <c r="O8" s="206" t="s">
        <v>0</v>
      </c>
      <c r="P8" s="206"/>
      <c r="Q8" s="206" t="s">
        <v>0</v>
      </c>
    </row>
    <row r="9" spans="1:17" s="210" customFormat="1" ht="12.75">
      <c r="A9" s="208"/>
      <c r="B9" s="208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9"/>
      <c r="P9" s="206"/>
      <c r="Q9" s="206"/>
    </row>
    <row r="10" spans="1:17" s="216" customFormat="1" ht="14.25" customHeight="1">
      <c r="A10" s="211" t="s">
        <v>151</v>
      </c>
      <c r="B10" s="212"/>
      <c r="C10" s="213">
        <v>132000</v>
      </c>
      <c r="D10" s="214"/>
      <c r="E10" s="213">
        <v>0</v>
      </c>
      <c r="F10" s="215"/>
      <c r="G10" s="213">
        <v>14428</v>
      </c>
      <c r="H10" s="215"/>
      <c r="I10" s="213">
        <v>23107</v>
      </c>
      <c r="J10" s="214"/>
      <c r="K10" s="213">
        <v>-4288</v>
      </c>
      <c r="L10" s="215"/>
      <c r="M10" s="213">
        <v>54938</v>
      </c>
      <c r="N10" s="215"/>
      <c r="O10" s="213">
        <v>33594</v>
      </c>
      <c r="P10" s="215"/>
      <c r="Q10" s="213">
        <v>253779</v>
      </c>
    </row>
    <row r="11" spans="1:17" s="216" customFormat="1" ht="12" customHeight="1">
      <c r="A11" s="211"/>
      <c r="B11" s="13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7" s="216" customFormat="1" ht="17.25" customHeight="1">
      <c r="A12" s="139" t="s">
        <v>155</v>
      </c>
      <c r="B12" s="139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</row>
    <row r="13" spans="1:17" s="216" customFormat="1" ht="21.75" customHeight="1">
      <c r="A13" s="219" t="s">
        <v>156</v>
      </c>
      <c r="B13" s="13"/>
      <c r="C13" s="217">
        <v>0</v>
      </c>
      <c r="D13" s="217"/>
      <c r="E13" s="217">
        <v>-2392</v>
      </c>
      <c r="F13" s="217"/>
      <c r="G13" s="217">
        <v>0</v>
      </c>
      <c r="H13" s="217"/>
      <c r="I13" s="217">
        <v>0</v>
      </c>
      <c r="J13" s="217"/>
      <c r="K13" s="217">
        <v>0</v>
      </c>
      <c r="L13" s="217"/>
      <c r="M13" s="217">
        <v>0</v>
      </c>
      <c r="N13" s="217"/>
      <c r="O13" s="217">
        <v>0</v>
      </c>
      <c r="P13" s="217"/>
      <c r="Q13" s="218">
        <f>SUM(C13:P13)</f>
        <v>-2392</v>
      </c>
    </row>
    <row r="14" spans="1:17" s="216" customFormat="1" ht="15.75" customHeight="1">
      <c r="A14" s="220" t="s">
        <v>157</v>
      </c>
      <c r="B14" s="13"/>
      <c r="C14" s="68">
        <v>0</v>
      </c>
      <c r="D14" s="68"/>
      <c r="E14" s="68"/>
      <c r="F14" s="68"/>
      <c r="G14" s="68">
        <f>G15</f>
        <v>3360</v>
      </c>
      <c r="H14" s="68"/>
      <c r="I14" s="68">
        <v>0</v>
      </c>
      <c r="J14" s="68"/>
      <c r="K14" s="68">
        <v>0</v>
      </c>
      <c r="L14" s="68"/>
      <c r="M14" s="68">
        <f>M15</f>
        <v>30234</v>
      </c>
      <c r="N14" s="68"/>
      <c r="O14" s="68">
        <v>-33594</v>
      </c>
      <c r="P14" s="68"/>
      <c r="Q14" s="68">
        <f>SUM(C14:O14)</f>
        <v>0</v>
      </c>
    </row>
    <row r="15" spans="1:17" s="216" customFormat="1" ht="12.75">
      <c r="A15" s="221" t="s">
        <v>158</v>
      </c>
      <c r="B15" s="222"/>
      <c r="C15" s="135">
        <v>0</v>
      </c>
      <c r="D15" s="135"/>
      <c r="E15" s="135">
        <v>0</v>
      </c>
      <c r="F15" s="135"/>
      <c r="G15" s="135">
        <v>3360</v>
      </c>
      <c r="H15" s="135"/>
      <c r="I15" s="135">
        <v>0</v>
      </c>
      <c r="J15" s="135"/>
      <c r="K15" s="135">
        <v>0</v>
      </c>
      <c r="L15" s="135"/>
      <c r="M15" s="135">
        <f>33594-G15</f>
        <v>30234</v>
      </c>
      <c r="N15" s="135"/>
      <c r="O15" s="135">
        <f>-G15-M15</f>
        <v>-33594</v>
      </c>
      <c r="P15" s="135"/>
      <c r="Q15" s="135">
        <f>SUM(C15:O15)</f>
        <v>0</v>
      </c>
    </row>
    <row r="16" spans="1:17" s="216" customFormat="1" ht="6.75" customHeight="1">
      <c r="A16" s="221"/>
      <c r="B16" s="13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223"/>
    </row>
    <row r="17" spans="1:17" s="216" customFormat="1" ht="12.75">
      <c r="A17" s="224" t="s">
        <v>159</v>
      </c>
      <c r="B17" s="13"/>
      <c r="C17" s="68">
        <v>0</v>
      </c>
      <c r="D17" s="68"/>
      <c r="E17" s="68">
        <v>0</v>
      </c>
      <c r="F17" s="68"/>
      <c r="G17" s="68">
        <v>0</v>
      </c>
      <c r="H17" s="68"/>
      <c r="I17" s="68">
        <f>'[1]IS'!D33+'[1]IS'!D34</f>
        <v>52</v>
      </c>
      <c r="J17" s="68"/>
      <c r="K17" s="68">
        <f>'[1]IS'!D32</f>
        <v>3976</v>
      </c>
      <c r="L17" s="68"/>
      <c r="M17" s="68">
        <v>0</v>
      </c>
      <c r="N17" s="68"/>
      <c r="O17" s="68">
        <f>'[1]IS'!D29</f>
        <v>40544</v>
      </c>
      <c r="P17" s="68"/>
      <c r="Q17" s="68">
        <f>SUM(C17:O17)</f>
        <v>44572</v>
      </c>
    </row>
    <row r="18" spans="1:17" s="216" customFormat="1" ht="6" customHeight="1">
      <c r="A18" s="224"/>
      <c r="B18" s="13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s="216" customFormat="1" ht="12.75">
      <c r="A19" s="224" t="s">
        <v>160</v>
      </c>
      <c r="B19" s="13"/>
      <c r="C19" s="68">
        <v>0</v>
      </c>
      <c r="D19" s="68"/>
      <c r="E19" s="68">
        <v>0</v>
      </c>
      <c r="F19" s="68"/>
      <c r="G19" s="68">
        <v>0</v>
      </c>
      <c r="H19" s="68"/>
      <c r="I19" s="68">
        <v>-128</v>
      </c>
      <c r="J19" s="68"/>
      <c r="K19" s="68">
        <v>0</v>
      </c>
      <c r="L19" s="68"/>
      <c r="M19" s="68">
        <v>0</v>
      </c>
      <c r="N19" s="68"/>
      <c r="O19" s="68">
        <f>-I19</f>
        <v>128</v>
      </c>
      <c r="P19" s="68"/>
      <c r="Q19" s="68">
        <f>SUM(C19:O19)</f>
        <v>0</v>
      </c>
    </row>
    <row r="20" spans="1:17" s="216" customFormat="1" ht="8.25" customHeight="1">
      <c r="A20" s="224"/>
      <c r="B20" s="13"/>
      <c r="C20" s="225"/>
      <c r="D20" s="217"/>
      <c r="E20" s="225"/>
      <c r="F20" s="217"/>
      <c r="G20" s="225"/>
      <c r="H20" s="217"/>
      <c r="I20" s="225"/>
      <c r="J20" s="217"/>
      <c r="K20" s="225"/>
      <c r="L20" s="217"/>
      <c r="M20" s="225"/>
      <c r="N20" s="217"/>
      <c r="O20" s="225"/>
      <c r="P20" s="217"/>
      <c r="Q20" s="226"/>
    </row>
    <row r="21" spans="1:17" s="216" customFormat="1" ht="13.5" thickBot="1">
      <c r="A21" s="211" t="s">
        <v>152</v>
      </c>
      <c r="B21" s="212"/>
      <c r="C21" s="227">
        <f>C10+C14+C17+C19</f>
        <v>132000</v>
      </c>
      <c r="D21" s="214"/>
      <c r="E21" s="227">
        <f>E10+E14+E17+E19+E13</f>
        <v>-2392</v>
      </c>
      <c r="F21" s="215"/>
      <c r="G21" s="227">
        <f aca="true" t="shared" si="0" ref="G21:P21">G10+G14+G17+G19</f>
        <v>17788</v>
      </c>
      <c r="H21" s="227">
        <f t="shared" si="0"/>
        <v>0</v>
      </c>
      <c r="I21" s="227">
        <f t="shared" si="0"/>
        <v>23031</v>
      </c>
      <c r="J21" s="227">
        <f t="shared" si="0"/>
        <v>0</v>
      </c>
      <c r="K21" s="227">
        <f t="shared" si="0"/>
        <v>-312</v>
      </c>
      <c r="L21" s="214">
        <f t="shared" si="0"/>
        <v>0</v>
      </c>
      <c r="M21" s="227">
        <f>M10+M14</f>
        <v>85172</v>
      </c>
      <c r="N21" s="214"/>
      <c r="O21" s="227">
        <f t="shared" si="0"/>
        <v>40672</v>
      </c>
      <c r="P21" s="227">
        <f t="shared" si="0"/>
        <v>0</v>
      </c>
      <c r="Q21" s="227">
        <f>Q10+Q14+Q17+Q19+Q13</f>
        <v>295959</v>
      </c>
    </row>
    <row r="22" spans="1:16" s="216" customFormat="1" ht="8.25" customHeight="1" thickTop="1">
      <c r="A22" s="211"/>
      <c r="B22" s="212"/>
      <c r="C22" s="214"/>
      <c r="D22" s="215"/>
      <c r="E22" s="214"/>
      <c r="F22" s="215"/>
      <c r="G22" s="214"/>
      <c r="H22" s="214"/>
      <c r="I22" s="214"/>
      <c r="J22" s="215"/>
      <c r="K22" s="215"/>
      <c r="L22" s="215"/>
      <c r="M22" s="214"/>
      <c r="N22" s="215"/>
      <c r="O22" s="214"/>
      <c r="P22" s="214"/>
    </row>
    <row r="23" spans="1:17" s="216" customFormat="1" ht="15" customHeight="1">
      <c r="A23" s="243" t="s">
        <v>162</v>
      </c>
      <c r="B23" s="243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8"/>
    </row>
    <row r="24" spans="1:17" s="216" customFormat="1" ht="12.75">
      <c r="A24" s="219" t="s">
        <v>156</v>
      </c>
      <c r="B24" s="13"/>
      <c r="C24" s="217">
        <v>0</v>
      </c>
      <c r="D24" s="217"/>
      <c r="E24" s="217">
        <v>-7644</v>
      </c>
      <c r="F24" s="217"/>
      <c r="G24" s="217">
        <v>0</v>
      </c>
      <c r="H24" s="217"/>
      <c r="I24" s="217">
        <v>0</v>
      </c>
      <c r="J24" s="217"/>
      <c r="K24" s="217">
        <v>0</v>
      </c>
      <c r="L24" s="217"/>
      <c r="M24" s="217">
        <v>0</v>
      </c>
      <c r="N24" s="217"/>
      <c r="O24" s="217">
        <v>0</v>
      </c>
      <c r="P24" s="217"/>
      <c r="Q24" s="218">
        <f>SUM(C24:P24)</f>
        <v>-7644</v>
      </c>
    </row>
    <row r="25" spans="1:17" s="216" customFormat="1" ht="12.75">
      <c r="A25" s="220" t="s">
        <v>157</v>
      </c>
      <c r="B25" s="13"/>
      <c r="C25" s="68">
        <v>0</v>
      </c>
      <c r="D25" s="68"/>
      <c r="E25" s="68"/>
      <c r="F25" s="68"/>
      <c r="G25" s="68">
        <f>G26</f>
        <v>4067</v>
      </c>
      <c r="H25" s="68"/>
      <c r="I25" s="68">
        <v>0</v>
      </c>
      <c r="J25" s="68"/>
      <c r="K25" s="68">
        <v>0</v>
      </c>
      <c r="L25" s="68"/>
      <c r="M25" s="68">
        <f>M26</f>
        <v>25524</v>
      </c>
      <c r="N25" s="68"/>
      <c r="O25" s="68">
        <f>O26+O27</f>
        <v>-40672</v>
      </c>
      <c r="P25" s="68"/>
      <c r="Q25" s="68">
        <f>SUM(C25:O25)</f>
        <v>-11081</v>
      </c>
    </row>
    <row r="26" spans="1:17" s="216" customFormat="1" ht="12.75">
      <c r="A26" s="221" t="s">
        <v>158</v>
      </c>
      <c r="B26" s="222"/>
      <c r="C26" s="135">
        <v>0</v>
      </c>
      <c r="D26" s="135"/>
      <c r="E26" s="135">
        <v>0</v>
      </c>
      <c r="F26" s="135"/>
      <c r="G26" s="135">
        <v>4067</v>
      </c>
      <c r="H26" s="135"/>
      <c r="I26" s="135">
        <v>0</v>
      </c>
      <c r="J26" s="135"/>
      <c r="K26" s="135">
        <v>0</v>
      </c>
      <c r="L26" s="135"/>
      <c r="M26" s="135">
        <v>25524</v>
      </c>
      <c r="N26" s="135"/>
      <c r="O26" s="135">
        <f>-G26-M26</f>
        <v>-29591</v>
      </c>
      <c r="P26" s="135"/>
      <c r="Q26" s="135">
        <f>SUM(C26:O26)</f>
        <v>0</v>
      </c>
    </row>
    <row r="27" spans="1:17" s="216" customFormat="1" ht="12.75">
      <c r="A27" s="221" t="s">
        <v>161</v>
      </c>
      <c r="B27" s="222"/>
      <c r="C27" s="135">
        <v>0</v>
      </c>
      <c r="D27" s="135"/>
      <c r="E27" s="135">
        <v>0</v>
      </c>
      <c r="F27" s="135"/>
      <c r="G27" s="135">
        <v>0</v>
      </c>
      <c r="H27" s="135"/>
      <c r="I27" s="135">
        <v>0</v>
      </c>
      <c r="J27" s="135"/>
      <c r="K27" s="135">
        <v>0</v>
      </c>
      <c r="L27" s="135"/>
      <c r="M27" s="135">
        <v>0</v>
      </c>
      <c r="N27" s="135"/>
      <c r="O27" s="135">
        <v>-11081</v>
      </c>
      <c r="P27" s="135"/>
      <c r="Q27" s="135">
        <f>SUM(C27:O27)</f>
        <v>-11081</v>
      </c>
    </row>
    <row r="28" spans="1:17" s="216" customFormat="1" ht="9" customHeight="1">
      <c r="A28" s="221"/>
      <c r="B28" s="13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223"/>
    </row>
    <row r="29" spans="1:17" s="216" customFormat="1" ht="12.75">
      <c r="A29" s="224" t="s">
        <v>159</v>
      </c>
      <c r="B29" s="13"/>
      <c r="C29" s="68">
        <v>0</v>
      </c>
      <c r="D29" s="68"/>
      <c r="E29" s="68">
        <v>0</v>
      </c>
      <c r="F29" s="68"/>
      <c r="G29" s="68">
        <v>0</v>
      </c>
      <c r="H29" s="68"/>
      <c r="I29" s="68">
        <v>2435</v>
      </c>
      <c r="J29" s="68"/>
      <c r="K29" s="68">
        <v>314</v>
      </c>
      <c r="L29" s="68"/>
      <c r="M29" s="68">
        <v>0</v>
      </c>
      <c r="N29" s="68"/>
      <c r="O29" s="68">
        <v>40685</v>
      </c>
      <c r="P29" s="68"/>
      <c r="Q29" s="68">
        <f>SUM(C29:O29)</f>
        <v>43434</v>
      </c>
    </row>
    <row r="30" spans="1:17" s="216" customFormat="1" ht="6.75" customHeight="1">
      <c r="A30" s="224"/>
      <c r="B30" s="13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s="156" customFormat="1" ht="12.75">
      <c r="A31" s="224" t="s">
        <v>160</v>
      </c>
      <c r="B31" s="13"/>
      <c r="C31" s="68">
        <v>0</v>
      </c>
      <c r="D31" s="68"/>
      <c r="E31" s="68">
        <v>0</v>
      </c>
      <c r="F31" s="68"/>
      <c r="G31" s="68">
        <v>0</v>
      </c>
      <c r="H31" s="68"/>
      <c r="I31" s="68">
        <v>-106</v>
      </c>
      <c r="J31" s="68"/>
      <c r="K31" s="68">
        <v>0</v>
      </c>
      <c r="L31" s="68"/>
      <c r="M31" s="68">
        <v>0</v>
      </c>
      <c r="N31" s="68"/>
      <c r="O31" s="68">
        <f>-I31</f>
        <v>106</v>
      </c>
      <c r="P31" s="68"/>
      <c r="Q31" s="68">
        <f>SUM(C31:O31)</f>
        <v>0</v>
      </c>
    </row>
    <row r="32" spans="1:17" s="156" customFormat="1" ht="12.75">
      <c r="A32" s="224"/>
      <c r="B32" s="13"/>
      <c r="C32" s="225"/>
      <c r="D32" s="217"/>
      <c r="E32" s="225"/>
      <c r="F32" s="217"/>
      <c r="G32" s="225"/>
      <c r="H32" s="217"/>
      <c r="I32" s="225"/>
      <c r="J32" s="217"/>
      <c r="K32" s="225"/>
      <c r="L32" s="217"/>
      <c r="M32" s="225"/>
      <c r="N32" s="217"/>
      <c r="O32" s="225"/>
      <c r="P32" s="217"/>
      <c r="Q32" s="226"/>
    </row>
    <row r="33" spans="1:17" s="156" customFormat="1" ht="13.5" thickBot="1">
      <c r="A33" s="211" t="s">
        <v>153</v>
      </c>
      <c r="B33" s="212">
        <v>24</v>
      </c>
      <c r="C33" s="227">
        <f>C21+C25+C29+C31</f>
        <v>132000</v>
      </c>
      <c r="D33" s="214"/>
      <c r="E33" s="227">
        <f>E21+E25+E29+E31+E24</f>
        <v>-10036</v>
      </c>
      <c r="F33" s="215"/>
      <c r="G33" s="227">
        <f aca="true" t="shared" si="1" ref="G33:L33">G21+G25+G29+G31</f>
        <v>21855</v>
      </c>
      <c r="H33" s="227">
        <f t="shared" si="1"/>
        <v>0</v>
      </c>
      <c r="I33" s="227">
        <f t="shared" si="1"/>
        <v>25360</v>
      </c>
      <c r="J33" s="227">
        <f t="shared" si="1"/>
        <v>0</v>
      </c>
      <c r="K33" s="227">
        <f t="shared" si="1"/>
        <v>2</v>
      </c>
      <c r="L33" s="214">
        <f t="shared" si="1"/>
        <v>0</v>
      </c>
      <c r="M33" s="227">
        <f>M21+M25</f>
        <v>110696</v>
      </c>
      <c r="N33" s="214"/>
      <c r="O33" s="227">
        <f>O21+O25+O29+O31</f>
        <v>40791</v>
      </c>
      <c r="P33" s="227">
        <f>P21+P25+P29+P31</f>
        <v>0</v>
      </c>
      <c r="Q33" s="227">
        <f>Q21+Q25+Q29+Q31+Q24</f>
        <v>320668</v>
      </c>
    </row>
    <row r="34" spans="2:17" s="156" customFormat="1" ht="8.25" customHeight="1" thickTop="1">
      <c r="B34" s="186"/>
      <c r="C34" s="186"/>
      <c r="D34" s="186"/>
      <c r="E34" s="183"/>
      <c r="F34" s="172"/>
      <c r="Q34" s="228"/>
    </row>
    <row r="35" spans="1:17" s="216" customFormat="1" ht="15" customHeight="1">
      <c r="A35" s="243" t="s">
        <v>163</v>
      </c>
      <c r="B35" s="243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8"/>
    </row>
    <row r="36" spans="1:17" s="216" customFormat="1" ht="12.75">
      <c r="A36" s="219" t="s">
        <v>156</v>
      </c>
      <c r="B36" s="13"/>
      <c r="C36" s="217">
        <v>0</v>
      </c>
      <c r="D36" s="217"/>
      <c r="E36" s="217">
        <v>-8</v>
      </c>
      <c r="F36" s="217"/>
      <c r="G36" s="217">
        <v>0</v>
      </c>
      <c r="H36" s="217"/>
      <c r="I36" s="217">
        <v>0</v>
      </c>
      <c r="J36" s="217"/>
      <c r="K36" s="217">
        <v>0</v>
      </c>
      <c r="L36" s="217"/>
      <c r="M36" s="217">
        <v>0</v>
      </c>
      <c r="N36" s="217"/>
      <c r="O36" s="217">
        <v>0</v>
      </c>
      <c r="P36" s="217"/>
      <c r="Q36" s="218">
        <f>SUM(C36:P36)</f>
        <v>-8</v>
      </c>
    </row>
    <row r="37" spans="1:17" s="216" customFormat="1" ht="12.75">
      <c r="A37" s="220" t="s">
        <v>157</v>
      </c>
      <c r="B37" s="13"/>
      <c r="C37" s="68">
        <v>0</v>
      </c>
      <c r="D37" s="68"/>
      <c r="E37" s="68"/>
      <c r="F37" s="68"/>
      <c r="G37" s="68">
        <f>G38</f>
        <v>0</v>
      </c>
      <c r="H37" s="68"/>
      <c r="I37" s="68">
        <v>0</v>
      </c>
      <c r="J37" s="68"/>
      <c r="K37" s="68">
        <v>0</v>
      </c>
      <c r="L37" s="68"/>
      <c r="M37" s="68">
        <f>M38</f>
        <v>0</v>
      </c>
      <c r="N37" s="68"/>
      <c r="O37" s="68">
        <f>O38+O39</f>
        <v>0</v>
      </c>
      <c r="P37" s="68"/>
      <c r="Q37" s="68">
        <f>SUM(C37:O37)</f>
        <v>0</v>
      </c>
    </row>
    <row r="38" spans="1:17" s="216" customFormat="1" ht="12.75">
      <c r="A38" s="221" t="s">
        <v>158</v>
      </c>
      <c r="B38" s="222"/>
      <c r="C38" s="135">
        <v>0</v>
      </c>
      <c r="D38" s="135"/>
      <c r="E38" s="135">
        <v>0</v>
      </c>
      <c r="F38" s="135"/>
      <c r="G38" s="135">
        <v>0</v>
      </c>
      <c r="H38" s="135"/>
      <c r="I38" s="135">
        <v>0</v>
      </c>
      <c r="J38" s="135"/>
      <c r="K38" s="135">
        <v>0</v>
      </c>
      <c r="L38" s="135"/>
      <c r="M38" s="135">
        <v>0</v>
      </c>
      <c r="N38" s="135"/>
      <c r="O38" s="135">
        <f>-G38-M38</f>
        <v>0</v>
      </c>
      <c r="P38" s="135"/>
      <c r="Q38" s="135">
        <f>SUM(C38:O38)</f>
        <v>0</v>
      </c>
    </row>
    <row r="39" spans="1:17" s="216" customFormat="1" ht="12.75">
      <c r="A39" s="221" t="s">
        <v>161</v>
      </c>
      <c r="B39" s="222"/>
      <c r="C39" s="135">
        <v>0</v>
      </c>
      <c r="D39" s="135"/>
      <c r="E39" s="135">
        <v>0</v>
      </c>
      <c r="F39" s="135"/>
      <c r="G39" s="135">
        <v>0</v>
      </c>
      <c r="H39" s="135"/>
      <c r="I39" s="135">
        <v>0</v>
      </c>
      <c r="J39" s="135"/>
      <c r="K39" s="135">
        <v>0</v>
      </c>
      <c r="L39" s="135"/>
      <c r="M39" s="135">
        <v>0</v>
      </c>
      <c r="N39" s="135"/>
      <c r="O39" s="135">
        <v>0</v>
      </c>
      <c r="P39" s="135"/>
      <c r="Q39" s="135">
        <f>SUM(C39:O39)</f>
        <v>0</v>
      </c>
    </row>
    <row r="40" spans="1:17" s="216" customFormat="1" ht="9" customHeight="1">
      <c r="A40" s="221"/>
      <c r="B40" s="13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223"/>
    </row>
    <row r="41" spans="1:17" s="216" customFormat="1" ht="12.75">
      <c r="A41" s="224" t="s">
        <v>159</v>
      </c>
      <c r="B41" s="13"/>
      <c r="C41" s="68">
        <v>0</v>
      </c>
      <c r="D41" s="68"/>
      <c r="E41" s="68">
        <v>0</v>
      </c>
      <c r="F41" s="68"/>
      <c r="G41" s="68">
        <v>0</v>
      </c>
      <c r="H41" s="68"/>
      <c r="I41" s="68">
        <f>'IS'!D45+'IS'!D46</f>
        <v>0</v>
      </c>
      <c r="J41" s="68"/>
      <c r="K41" s="68">
        <f>'IS'!D44</f>
        <v>0</v>
      </c>
      <c r="L41" s="68"/>
      <c r="M41" s="68">
        <v>0</v>
      </c>
      <c r="N41" s="68"/>
      <c r="O41" s="68">
        <v>8441</v>
      </c>
      <c r="P41" s="68"/>
      <c r="Q41" s="68">
        <f>SUM(C41:O41)</f>
        <v>8441</v>
      </c>
    </row>
    <row r="42" spans="1:17" s="216" customFormat="1" ht="6.75" customHeight="1">
      <c r="A42" s="224"/>
      <c r="B42" s="13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s="156" customFormat="1" ht="12.75">
      <c r="A43" s="224" t="s">
        <v>160</v>
      </c>
      <c r="B43" s="13"/>
      <c r="C43" s="68">
        <v>0</v>
      </c>
      <c r="D43" s="68"/>
      <c r="E43" s="68">
        <v>0</v>
      </c>
      <c r="F43" s="68"/>
      <c r="G43" s="68">
        <v>0</v>
      </c>
      <c r="H43" s="68"/>
      <c r="I43" s="68">
        <v>0</v>
      </c>
      <c r="J43" s="68"/>
      <c r="K43" s="68">
        <v>0</v>
      </c>
      <c r="L43" s="68"/>
      <c r="M43" s="68">
        <v>0</v>
      </c>
      <c r="N43" s="68"/>
      <c r="O43" s="68">
        <f>-I43</f>
        <v>0</v>
      </c>
      <c r="P43" s="68"/>
      <c r="Q43" s="68">
        <f>SUM(C43:O43)</f>
        <v>0</v>
      </c>
    </row>
    <row r="44" spans="1:17" s="156" customFormat="1" ht="12.75">
      <c r="A44" s="224"/>
      <c r="B44" s="13"/>
      <c r="C44" s="225"/>
      <c r="D44" s="217"/>
      <c r="E44" s="225"/>
      <c r="F44" s="217"/>
      <c r="G44" s="225"/>
      <c r="H44" s="217"/>
      <c r="I44" s="225"/>
      <c r="J44" s="217"/>
      <c r="K44" s="225"/>
      <c r="L44" s="217"/>
      <c r="M44" s="225"/>
      <c r="N44" s="217"/>
      <c r="O44" s="225"/>
      <c r="P44" s="217"/>
      <c r="Q44" s="226"/>
    </row>
    <row r="45" spans="1:17" s="156" customFormat="1" ht="13.5" thickBot="1">
      <c r="A45" s="211" t="s">
        <v>154</v>
      </c>
      <c r="B45" s="212">
        <v>24</v>
      </c>
      <c r="C45" s="227">
        <f>C33+C37+C41+C43</f>
        <v>132000</v>
      </c>
      <c r="D45" s="214"/>
      <c r="E45" s="227">
        <f>E33+E37+E41+E43+E36</f>
        <v>-10044</v>
      </c>
      <c r="F45" s="215"/>
      <c r="G45" s="227">
        <f aca="true" t="shared" si="2" ref="G45:L45">G33+G37+G41+G43</f>
        <v>21855</v>
      </c>
      <c r="H45" s="227">
        <f t="shared" si="2"/>
        <v>0</v>
      </c>
      <c r="I45" s="227">
        <f t="shared" si="2"/>
        <v>25360</v>
      </c>
      <c r="J45" s="227">
        <f t="shared" si="2"/>
        <v>0</v>
      </c>
      <c r="K45" s="227">
        <f t="shared" si="2"/>
        <v>2</v>
      </c>
      <c r="L45" s="214">
        <f t="shared" si="2"/>
        <v>0</v>
      </c>
      <c r="M45" s="227">
        <f>M33+M37</f>
        <v>110696</v>
      </c>
      <c r="N45" s="214"/>
      <c r="O45" s="227">
        <f>O33+O37+O41+O43</f>
        <v>49232</v>
      </c>
      <c r="P45" s="227">
        <f>P33+P37+P41+P43</f>
        <v>0</v>
      </c>
      <c r="Q45" s="227">
        <f>Q33+Q37+Q41+Q43+Q36</f>
        <v>329101</v>
      </c>
    </row>
    <row r="46" spans="1:17" s="156" customFormat="1" ht="13.5" thickTop="1">
      <c r="A46" s="211"/>
      <c r="B46" s="212"/>
      <c r="C46" s="214"/>
      <c r="D46" s="214"/>
      <c r="E46" s="214"/>
      <c r="F46" s="215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2" s="13" customFormat="1" ht="12.75">
      <c r="A47" s="89" t="str">
        <f>'IS'!A42</f>
        <v>The notes on pages 5 to 85 are an integral part of the present financial statement.</v>
      </c>
      <c r="B47" s="50"/>
    </row>
    <row r="48" spans="1:2" s="13" customFormat="1" ht="12.75">
      <c r="A48" s="89"/>
      <c r="B48" s="50"/>
    </row>
    <row r="49" spans="1:2" ht="12.75">
      <c r="A49" s="19" t="s">
        <v>15</v>
      </c>
      <c r="B49" s="33"/>
    </row>
    <row r="50" spans="1:2" ht="12.75">
      <c r="A50" s="64" t="s">
        <v>10</v>
      </c>
      <c r="B50" s="33"/>
    </row>
    <row r="51" spans="1:2" ht="12.75">
      <c r="A51" s="156"/>
      <c r="B51" s="33"/>
    </row>
    <row r="52" spans="1:2" ht="12.75">
      <c r="A52" s="19" t="s">
        <v>16</v>
      </c>
      <c r="B52" s="33"/>
    </row>
    <row r="53" spans="1:2" ht="12.75">
      <c r="A53" s="64" t="s">
        <v>17</v>
      </c>
      <c r="B53" s="33"/>
    </row>
    <row r="54" spans="1:2" ht="12.75">
      <c r="A54" s="156"/>
      <c r="B54" s="33"/>
    </row>
    <row r="55" spans="1:2" ht="12.75">
      <c r="A55" s="153" t="s">
        <v>67</v>
      </c>
      <c r="B55" s="50"/>
    </row>
    <row r="56" spans="1:2" ht="12.75">
      <c r="A56" s="154" t="s">
        <v>68</v>
      </c>
      <c r="B56" s="34"/>
    </row>
    <row r="57" spans="1:2" ht="12.75">
      <c r="A57" s="11"/>
      <c r="B57" s="11"/>
    </row>
    <row r="58" spans="1:2" ht="12.75">
      <c r="A58" s="10"/>
      <c r="B58" s="10"/>
    </row>
    <row r="67" spans="1:2" ht="12.75">
      <c r="A67" s="35"/>
      <c r="B67" s="35"/>
    </row>
  </sheetData>
  <sheetProtection/>
  <mergeCells count="13">
    <mergeCell ref="A2:Q2"/>
    <mergeCell ref="A5:Q5"/>
    <mergeCell ref="Q6:Q7"/>
    <mergeCell ref="C6:C7"/>
    <mergeCell ref="E6:E7"/>
    <mergeCell ref="M6:M7"/>
    <mergeCell ref="O6:O7"/>
    <mergeCell ref="A6:A7"/>
    <mergeCell ref="G6:G7"/>
    <mergeCell ref="I6:I7"/>
    <mergeCell ref="K6:K7"/>
    <mergeCell ref="A35:B35"/>
    <mergeCell ref="A23:B23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600" verticalDpi="600" orientation="landscape" paperSize="9" scale="75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Sopharma AD</cp:lastModifiedBy>
  <cp:lastPrinted>2012-04-26T09:38:12Z</cp:lastPrinted>
  <dcterms:created xsi:type="dcterms:W3CDTF">2003-02-07T14:36:34Z</dcterms:created>
  <dcterms:modified xsi:type="dcterms:W3CDTF">2012-05-02T12:27:14Z</dcterms:modified>
  <cp:category/>
  <cp:version/>
  <cp:contentType/>
  <cp:contentStatus/>
</cp:coreProperties>
</file>