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8580" activeTab="3"/>
  </bookViews>
  <sheets>
    <sheet name="IS" sheetId="1" r:id="rId1"/>
    <sheet name="SFP" sheetId="2" r:id="rId2"/>
    <sheet name="CFS" sheetId="3" r:id="rId3"/>
    <sheet name="EQS" sheetId="4" r:id="rId4"/>
  </sheets>
  <externalReferences>
    <externalReference r:id="rId7"/>
    <externalReference r:id="rId8"/>
    <externalReference r:id="rId9"/>
  </externalReferences>
  <definedNames>
    <definedName name="AS2DocOpenMode" hidden="1">"AS2DocumentEdit"</definedName>
    <definedName name="_xlnm.Print_Area" localSheetId="2">'CFS'!$A$1:$E$63</definedName>
    <definedName name="_xlnm.Print_Area" localSheetId="0">'IS'!$A$1:$G$53</definedName>
    <definedName name="_xlnm.Print_Area" localSheetId="1">'SFP'!$A$1:$G$67</definedName>
    <definedName name="_xlnm.Print_Titles" localSheetId="0">'IS'!$1:$2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2" hidden="1">'CFS'!$F:$IV</definedName>
    <definedName name="Z_0C92A18C_82C1_43C8_B8D2_6F7E21DEB0D9_.wvu.Cols" localSheetId="3" hidden="1">'EQS'!#REF!</definedName>
    <definedName name="Z_0C92A18C_82C1_43C8_B8D2_6F7E21DEB0D9_.wvu.Rows" localSheetId="2" hidden="1">'CFS'!$72:$65536</definedName>
    <definedName name="Z_2BD2C2C3_AF9C_11D6_9CEF_00D009775214_.wvu.Cols" localSheetId="2" hidden="1">'CFS'!$F:$IV</definedName>
    <definedName name="Z_2BD2C2C3_AF9C_11D6_9CEF_00D009775214_.wvu.Cols" localSheetId="3" hidden="1">'EQS'!#REF!</definedName>
    <definedName name="Z_2BD2C2C3_AF9C_11D6_9CEF_00D009775214_.wvu.PrintArea" localSheetId="2" hidden="1">'CFS'!$A$1:$E$43</definedName>
    <definedName name="Z_2BD2C2C3_AF9C_11D6_9CEF_00D009775214_.wvu.Rows" localSheetId="2" hidden="1">'CFS'!$70:$65536</definedName>
    <definedName name="Z_3DF3D3DF_0C20_498D_AC7F_CE0D39724717_.wvu.Cols" localSheetId="2" hidden="1">'CFS'!$F:$IV</definedName>
    <definedName name="Z_3DF3D3DF_0C20_498D_AC7F_CE0D39724717_.wvu.Cols" localSheetId="3" hidden="1">'EQS'!#REF!</definedName>
    <definedName name="Z_3DF3D3DF_0C20_498D_AC7F_CE0D39724717_.wvu.Rows" localSheetId="2" hidden="1">'CFS'!$72:$65536,'CFS'!$52:$53</definedName>
    <definedName name="Z_92AC9888_5B7E_11D6_9CEE_00D009757B57_.wvu.Cols" localSheetId="2" hidden="1">'CFS'!$F:$G</definedName>
    <definedName name="Z_9656BBF7_C4A3_41EC_B0C6_A21B380E3C2F_.wvu.Cols" localSheetId="2" hidden="1">'CFS'!$F:$G</definedName>
    <definedName name="Z_9656BBF7_C4A3_41EC_B0C6_A21B380E3C2F_.wvu.Cols" localSheetId="3" hidden="1">'EQS'!#REF!</definedName>
    <definedName name="Z_9656BBF7_C4A3_41EC_B0C6_A21B380E3C2F_.wvu.PrintArea" localSheetId="3" hidden="1">'EQS'!$A$1:$O$38</definedName>
    <definedName name="Z_9656BBF7_C4A3_41EC_B0C6_A21B380E3C2F_.wvu.Rows" localSheetId="2" hidden="1">'CFS'!$72:$65536,'CFS'!$52:$53</definedName>
  </definedNames>
  <calcPr fullCalcOnLoad="1"/>
</workbook>
</file>

<file path=xl/sharedStrings.xml><?xml version="1.0" encoding="utf-8"?>
<sst xmlns="http://schemas.openxmlformats.org/spreadsheetml/2006/main" count="183" uniqueCount="144">
  <si>
    <t>BGN'000</t>
  </si>
  <si>
    <t xml:space="preserve"> </t>
  </si>
  <si>
    <t>2011   BGN'000</t>
  </si>
  <si>
    <t>8,9</t>
  </si>
  <si>
    <t>BGN</t>
  </si>
  <si>
    <t>2012   BGN'000</t>
  </si>
  <si>
    <t>15,16</t>
  </si>
  <si>
    <t>14,15,17</t>
  </si>
  <si>
    <t>Ognian Donev, PhD</t>
  </si>
  <si>
    <t>Boris Borisov</t>
  </si>
  <si>
    <t>Yordanka Petkova</t>
  </si>
  <si>
    <t>for the year ended 31 December 2012</t>
  </si>
  <si>
    <t>SEPARATE STATEMENT OF COMPREHENSIVE INCOME</t>
  </si>
  <si>
    <t>Notes</t>
  </si>
  <si>
    <t>Revenue</t>
  </si>
  <si>
    <t>Other operating income/(losses), net</t>
  </si>
  <si>
    <t>Changes in inventories of finished goods and work in progress</t>
  </si>
  <si>
    <t>Raw materials and consumables used</t>
  </si>
  <si>
    <t>Hired services expense</t>
  </si>
  <si>
    <t>Employee benefits expense</t>
  </si>
  <si>
    <t>Depreciation and amortisation expense</t>
  </si>
  <si>
    <t>Other operating expenses</t>
  </si>
  <si>
    <t>Profit from operations</t>
  </si>
  <si>
    <t>Impairment of non-current assets</t>
  </si>
  <si>
    <t>Finance income</t>
  </si>
  <si>
    <t>Finance costs</t>
  </si>
  <si>
    <t>Finance income/(costs), net</t>
  </si>
  <si>
    <t>Profit before income tax</t>
  </si>
  <si>
    <t>Income tax expense</t>
  </si>
  <si>
    <t>Net profit for the year</t>
  </si>
  <si>
    <t>Other comprehensive income:</t>
  </si>
  <si>
    <t>Net change in fair value of available-for-sale financial assets</t>
  </si>
  <si>
    <t>Income tax relating to components of other comprehensive income</t>
  </si>
  <si>
    <t>Other comprehensive income for the year, net of tax</t>
  </si>
  <si>
    <t>TOTAL COMPREHENSIVE INCOME FOR THE YEAR</t>
  </si>
  <si>
    <t>Earnings per share</t>
  </si>
  <si>
    <t xml:space="preserve">Executive Director: </t>
  </si>
  <si>
    <t xml:space="preserve">Finance Director: </t>
  </si>
  <si>
    <t>Chief Accountant (preparer):</t>
  </si>
  <si>
    <t>as at 31 December 2012</t>
  </si>
  <si>
    <t>SEPARATE STATEMENT OF FINANCIAL POSITION</t>
  </si>
  <si>
    <t>31 December   2012      BGN'000</t>
  </si>
  <si>
    <t>31 December   2011      BGN'000</t>
  </si>
  <si>
    <t>ASSETS</t>
  </si>
  <si>
    <t>Non-current assets</t>
  </si>
  <si>
    <t>Property, plant and equipment</t>
  </si>
  <si>
    <t>Intangible assets</t>
  </si>
  <si>
    <t>Investment property</t>
  </si>
  <si>
    <t>Investments in subsidiaries</t>
  </si>
  <si>
    <t>Available-for-sale investments</t>
  </si>
  <si>
    <t>Current assets</t>
  </si>
  <si>
    <t>Inventories</t>
  </si>
  <si>
    <t>Receivables from related parties</t>
  </si>
  <si>
    <t>Trade receivables</t>
  </si>
  <si>
    <t>Other receivables and prepayments</t>
  </si>
  <si>
    <t>Cash and cash equivalents</t>
  </si>
  <si>
    <t>TOTAL ASSETS</t>
  </si>
  <si>
    <t>EQUITY AND LIABILITIES</t>
  </si>
  <si>
    <t>EQUITY</t>
  </si>
  <si>
    <t>Share capital</t>
  </si>
  <si>
    <t>Treasury shares</t>
  </si>
  <si>
    <t>Reserves</t>
  </si>
  <si>
    <t>Retained earnings</t>
  </si>
  <si>
    <t>LIABILITIES</t>
  </si>
  <si>
    <t>Non-current liabilities</t>
  </si>
  <si>
    <t>Long-term bank loans</t>
  </si>
  <si>
    <t>Deferred tax liabilities</t>
  </si>
  <si>
    <t>Retirement benefit obligations</t>
  </si>
  <si>
    <t>Finance lease liabilities</t>
  </si>
  <si>
    <t>Current liabilities</t>
  </si>
  <si>
    <t>Short-term bank loans</t>
  </si>
  <si>
    <t>Current portion of long-term bank loans</t>
  </si>
  <si>
    <t>Trade payables</t>
  </si>
  <si>
    <t>Payables to related parties</t>
  </si>
  <si>
    <t>Tax payables</t>
  </si>
  <si>
    <t>Payables to personnel and for social security</t>
  </si>
  <si>
    <t>Other current liabilities</t>
  </si>
  <si>
    <t>TOTAL LIABILITIES</t>
  </si>
  <si>
    <t>TOTAL EQUITY AND LIABILITIES</t>
  </si>
  <si>
    <t>SEPARATE STATEMENT OF CASH FLOWS</t>
  </si>
  <si>
    <t>Cash flows from operating activities</t>
  </si>
  <si>
    <t>Cash receipts from customers</t>
  </si>
  <si>
    <t>Cash paid to suppliers</t>
  </si>
  <si>
    <t>Cash paid to employees and for social security</t>
  </si>
  <si>
    <t>Taxes paid (except income taxes)</t>
  </si>
  <si>
    <t>Taxes refunded (except income taxes)</t>
  </si>
  <si>
    <t>Income taxes paid</t>
  </si>
  <si>
    <t>Interest and bank charges paid on working capital loans</t>
  </si>
  <si>
    <t>Foreign currency exchange gains/(losses), net</t>
  </si>
  <si>
    <t>Other proceeds/(payments), net</t>
  </si>
  <si>
    <t>Net cash flows (used in)/from operating activities</t>
  </si>
  <si>
    <t>Cash flows from investing activities</t>
  </si>
  <si>
    <t>Purchases of property, plant and equipment</t>
  </si>
  <si>
    <t>Proceeds from sales of property, plant and equipment</t>
  </si>
  <si>
    <t>Purchases of intangible assets</t>
  </si>
  <si>
    <t>Purchases of available-for-sale investments</t>
  </si>
  <si>
    <t>Proceeds from sales of available-for-sale investments</t>
  </si>
  <si>
    <t>Purchases of shares in subsidiaries</t>
  </si>
  <si>
    <t xml:space="preserve">Proceeds from sales of shares in subsidiaries </t>
  </si>
  <si>
    <t xml:space="preserve">Dividends received from investments in subsidiaries and available-for-sale investments </t>
  </si>
  <si>
    <t>Loans granted to related parties</t>
  </si>
  <si>
    <t xml:space="preserve">Loan repayments by related parties </t>
  </si>
  <si>
    <t>Loans granted to other companies</t>
  </si>
  <si>
    <t>Loan repayments by other companies</t>
  </si>
  <si>
    <t>Interest received on granted loans and deposits</t>
  </si>
  <si>
    <t>Net cash flows used in investing activities</t>
  </si>
  <si>
    <t>Cash flows from financing activities</t>
  </si>
  <si>
    <t>Proceeds from long-term bank loans</t>
  </si>
  <si>
    <t>Repayment of long-term bank loans</t>
  </si>
  <si>
    <t>Proceeds from short-term related party loans</t>
  </si>
  <si>
    <t>Repayment of short-term related party loans</t>
  </si>
  <si>
    <t>Payments of finance lease liabilities</t>
  </si>
  <si>
    <t xml:space="preserve">Interest and charges paid under investment purpose loans </t>
  </si>
  <si>
    <t>Dividends paid</t>
  </si>
  <si>
    <t>Net cash flows from financing activities</t>
  </si>
  <si>
    <t>Cash and cash equivalents at 1 January</t>
  </si>
  <si>
    <t>Cash and cash equivalents at 31 December</t>
  </si>
  <si>
    <t>Net decrease in cash and cash equivalents</t>
  </si>
  <si>
    <t>SEPARATE STATEMENT OF CHANGES IN EQUITY</t>
  </si>
  <si>
    <t>Share 
capital</t>
  </si>
  <si>
    <t>Treasury
shares</t>
  </si>
  <si>
    <t>Statutory
reserves</t>
  </si>
  <si>
    <t>Available-for-sale financial assets reserve</t>
  </si>
  <si>
    <t>Additional
reserves</t>
  </si>
  <si>
    <t>Total
equity</t>
  </si>
  <si>
    <t>Balance at 1 January 2011</t>
  </si>
  <si>
    <t>Changes in equity for 2011</t>
  </si>
  <si>
    <t>Treasury shares purchased</t>
  </si>
  <si>
    <t xml:space="preserve">Distribution of profit for:               </t>
  </si>
  <si>
    <t xml:space="preserve"> * reserves</t>
  </si>
  <si>
    <t xml:space="preserve"> * dividend</t>
  </si>
  <si>
    <t>Total comprehensive income for the year</t>
  </si>
  <si>
    <t>Transfer to retained earnings</t>
  </si>
  <si>
    <t>Balance at 31 December 2011</t>
  </si>
  <si>
    <t>Changes in equity for 2012</t>
  </si>
  <si>
    <t>Balance at 31 December 2012</t>
  </si>
  <si>
    <t>Revaluation reserve - property, plant and equipment</t>
  </si>
  <si>
    <t>The accompanying notes on pages 5 to 91 form an integral part of these financial statements.</t>
  </si>
  <si>
    <t>Long-term receivables from related parties</t>
  </si>
  <si>
    <t>Other long-term receivables</t>
  </si>
  <si>
    <t>The financial statements on pages 1 to 91 were approved for issue by the Board of Directors and signed on its behalf 
on 27 March 2013 by:</t>
  </si>
  <si>
    <t>Proceeds from short-term bank loans (overdraft), net</t>
  </si>
  <si>
    <t>Repayment of short-term bank loans (overdraft), net</t>
  </si>
  <si>
    <t>Gain on revaluation of property, plant and equipment, net</t>
  </si>
</sst>
</file>

<file path=xl/styles.xml><?xml version="1.0" encoding="utf-8"?>
<styleSheet xmlns="http://schemas.openxmlformats.org/spreadsheetml/2006/main">
  <numFmts count="6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  <numFmt numFmtId="194" formatCode="&quot;лв&quot;#,##0_);\(&quot;лв&quot;#,##0\)"/>
    <numFmt numFmtId="195" formatCode="&quot;лв&quot;#,##0_);[Red]\(&quot;лв&quot;#,##0\)"/>
    <numFmt numFmtId="196" formatCode="&quot;лв&quot;#,##0.00_);\(&quot;лв&quot;#,##0.00\)"/>
    <numFmt numFmtId="197" formatCode="&quot;лв&quot;#,##0.00_);[Red]\(&quot;лв&quot;#,##0.00\)"/>
    <numFmt numFmtId="198" formatCode="_(&quot;лв&quot;* #,##0_);_(&quot;лв&quot;* \(#,##0\);_(&quot;лв&quot;* &quot;-&quot;_);_(@_)"/>
    <numFmt numFmtId="199" formatCode="_(&quot;лв&quot;* #,##0.00_);_(&quot;лв&quot;* \(#,##0.00\);_(&quot;лв&quot;* &quot;-&quot;??_);_(@_)"/>
    <numFmt numFmtId="200" formatCode="0_);\(0\)"/>
    <numFmt numFmtId="201" formatCode="_(* #,##0_);_(* \(#,##0\);_(* &quot;-&quot;??_);_(@_)"/>
    <numFmt numFmtId="202" formatCode="_(* #,##0.0_);_(* \(#,##0.0\);_(* &quot;-&quot;_);_(@_)"/>
    <numFmt numFmtId="203" formatCode="0.0"/>
    <numFmt numFmtId="204" formatCode="_(* #,##0.00_);_(* \(#,##0.00\);_(* &quot;-&quot;_);_(@_)"/>
    <numFmt numFmtId="205" formatCode="_(* #,##0.000_);_(* \(#,##0.000\);_(* &quot;-&quot;???_);_(@_)"/>
    <numFmt numFmtId="206" formatCode="_(* #,##0.0_);_(* \(#,##0.0\);_(* &quot;-&quot;??_);_(@_)"/>
    <numFmt numFmtId="207" formatCode="#,##0;\(#,##0\)"/>
    <numFmt numFmtId="208" formatCode="0.000"/>
    <numFmt numFmtId="209" formatCode="#,##0.0"/>
    <numFmt numFmtId="210" formatCode="#,##0.000"/>
    <numFmt numFmtId="211" formatCode="0.0000"/>
    <numFmt numFmtId="212" formatCode="[$-402]dd\ mmmm\ yyyy"/>
    <numFmt numFmtId="213" formatCode="0.00000"/>
    <numFmt numFmtId="214" formatCode="[$-402]dddd\,\ dd\ mmmm\ yyyy\ &quot;г.&quot;"/>
    <numFmt numFmtId="215" formatCode="0.0%"/>
    <numFmt numFmtId="216" formatCode="_(* #,##0.000_);_(* \(#,##0.000\);_(* &quot;-&quot;??_);_(@_)"/>
    <numFmt numFmtId="217" formatCode="_(* #,##0.0000_);_(* \(#,##0.0000\);_(* &quot;-&quot;??_);_(@_)"/>
  </numFmts>
  <fonts count="78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0"/>
      <name val="Hebar"/>
      <family val="0"/>
    </font>
    <font>
      <sz val="10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i/>
      <sz val="11"/>
      <name val="Times New Roman Cyr"/>
      <family val="1"/>
    </font>
    <font>
      <b/>
      <sz val="8"/>
      <color indexed="8"/>
      <name val="Times New Roman"/>
      <family val="1"/>
    </font>
    <font>
      <b/>
      <i/>
      <sz val="11"/>
      <name val="Times New Roman Cyr"/>
      <family val="0"/>
    </font>
    <font>
      <b/>
      <sz val="10"/>
      <name val="Times New Roman"/>
      <family val="1"/>
    </font>
    <font>
      <b/>
      <i/>
      <sz val="11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i/>
      <sz val="10"/>
      <name val="Times New Roman Cyr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6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i/>
      <sz val="10"/>
      <name val="Times New Roman Cyr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sz val="12"/>
      <name val="Hebar"/>
      <family val="0"/>
    </font>
    <font>
      <sz val="8"/>
      <name val="Arial"/>
      <family val="2"/>
    </font>
    <font>
      <b/>
      <i/>
      <sz val="9"/>
      <name val="Times New Roman"/>
      <family val="1"/>
    </font>
    <font>
      <sz val="11"/>
      <color indexed="10"/>
      <name val="Times New Roman Cyr"/>
      <family val="1"/>
    </font>
    <font>
      <b/>
      <sz val="10"/>
      <name val="Arial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32" borderId="7" applyNumberFormat="0" applyFont="0" applyAlignment="0" applyProtection="0"/>
    <xf numFmtId="0" fontId="74" fillId="27" borderId="8" applyNumberFormat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232">
    <xf numFmtId="0" fontId="0" fillId="0" borderId="0" xfId="0" applyAlignment="1">
      <alignment/>
    </xf>
    <xf numFmtId="0" fontId="9" fillId="0" borderId="10" xfId="57" applyFont="1" applyFill="1" applyBorder="1" applyAlignment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0" xfId="58" applyFont="1" applyFill="1" applyBorder="1" applyAlignment="1">
      <alignment vertical="center"/>
      <protection/>
    </xf>
    <xf numFmtId="0" fontId="8" fillId="0" borderId="0" xfId="58" applyFont="1" applyFill="1">
      <alignment/>
      <protection/>
    </xf>
    <xf numFmtId="169" fontId="8" fillId="0" borderId="0" xfId="58" applyNumberFormat="1" applyFont="1" applyFill="1">
      <alignment/>
      <protection/>
    </xf>
    <xf numFmtId="169" fontId="8" fillId="0" borderId="0" xfId="58" applyNumberFormat="1" applyFont="1" applyFill="1" applyBorder="1" applyAlignment="1">
      <alignment horizontal="right"/>
      <protection/>
    </xf>
    <xf numFmtId="0" fontId="9" fillId="0" borderId="0" xfId="58" applyFont="1" applyFill="1">
      <alignment/>
      <protection/>
    </xf>
    <xf numFmtId="0" fontId="8" fillId="0" borderId="0" xfId="58" applyFont="1" applyFill="1" applyAlignment="1">
      <alignment horizontal="center"/>
      <protection/>
    </xf>
    <xf numFmtId="169" fontId="8" fillId="0" borderId="0" xfId="58" applyNumberFormat="1" applyFont="1" applyFill="1" applyAlignment="1">
      <alignment horizontal="right"/>
      <protection/>
    </xf>
    <xf numFmtId="0" fontId="10" fillId="0" borderId="0" xfId="59" applyNumberFormat="1" applyFont="1" applyFill="1" applyBorder="1" applyAlignment="1" applyProtection="1">
      <alignment vertical="top"/>
      <protection/>
    </xf>
    <xf numFmtId="0" fontId="10" fillId="0" borderId="0" xfId="59" applyNumberFormat="1" applyFont="1" applyFill="1" applyBorder="1" applyAlignment="1" applyProtection="1" quotePrefix="1">
      <alignment horizontal="right" vertical="top"/>
      <protection/>
    </xf>
    <xf numFmtId="0" fontId="8" fillId="0" borderId="0" xfId="59" applyNumberFormat="1" applyFont="1" applyFill="1" applyBorder="1" applyAlignment="1" applyProtection="1">
      <alignment vertical="top"/>
      <protection/>
    </xf>
    <xf numFmtId="0" fontId="8" fillId="0" borderId="0" xfId="59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 horizontal="left" vertical="center"/>
    </xf>
    <xf numFmtId="0" fontId="6" fillId="0" borderId="0" xfId="58" applyFont="1" applyFill="1">
      <alignment/>
      <protection/>
    </xf>
    <xf numFmtId="15" fontId="14" fillId="0" borderId="0" xfId="57" applyNumberFormat="1" applyFont="1" applyFill="1" applyBorder="1" applyAlignment="1">
      <alignment horizontal="center" vertical="center" wrapText="1"/>
      <protection/>
    </xf>
    <xf numFmtId="169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8" fillId="0" borderId="0" xfId="59" applyNumberFormat="1" applyFont="1" applyFill="1" applyBorder="1" applyAlignment="1" applyProtection="1">
      <alignment vertical="center"/>
      <protection/>
    </xf>
    <xf numFmtId="0" fontId="9" fillId="0" borderId="0" xfId="57" applyFont="1" applyFill="1" applyBorder="1" applyAlignment="1">
      <alignment horizontal="left" vertical="center"/>
      <protection/>
    </xf>
    <xf numFmtId="0" fontId="12" fillId="0" borderId="0" xfId="0" applyFont="1" applyFill="1" applyBorder="1" applyAlignment="1">
      <alignment horizontal="left" vertical="center"/>
    </xf>
    <xf numFmtId="0" fontId="8" fillId="0" borderId="0" xfId="58" applyFont="1" applyFill="1">
      <alignment/>
      <protection/>
    </xf>
    <xf numFmtId="0" fontId="9" fillId="0" borderId="0" xfId="58" applyFont="1" applyFill="1">
      <alignment/>
      <protection/>
    </xf>
    <xf numFmtId="0" fontId="9" fillId="0" borderId="0" xfId="59" applyNumberFormat="1" applyFont="1" applyFill="1" applyBorder="1" applyAlignment="1" applyProtection="1">
      <alignment vertical="center"/>
      <protection/>
    </xf>
    <xf numFmtId="201" fontId="8" fillId="0" borderId="0" xfId="59" applyNumberFormat="1" applyFont="1" applyFill="1" applyBorder="1" applyAlignment="1" applyProtection="1">
      <alignment vertical="center"/>
      <protection/>
    </xf>
    <xf numFmtId="201" fontId="8" fillId="0" borderId="0" xfId="42" applyNumberFormat="1" applyFont="1" applyFill="1" applyBorder="1" applyAlignment="1" applyProtection="1">
      <alignment vertical="center"/>
      <protection/>
    </xf>
    <xf numFmtId="0" fontId="8" fillId="0" borderId="0" xfId="59" applyNumberFormat="1" applyFont="1" applyFill="1" applyBorder="1" applyAlignment="1" applyProtection="1">
      <alignment vertical="top"/>
      <protection locked="0"/>
    </xf>
    <xf numFmtId="0" fontId="9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7" fillId="0" borderId="0" xfId="59" applyNumberFormat="1" applyFont="1" applyFill="1" applyBorder="1" applyAlignment="1" applyProtection="1">
      <alignment vertical="top"/>
      <protection locked="0"/>
    </xf>
    <xf numFmtId="0" fontId="8" fillId="0" borderId="0" xfId="57" applyFont="1" applyFill="1" applyAlignment="1">
      <alignment vertical="center"/>
      <protection/>
    </xf>
    <xf numFmtId="0" fontId="8" fillId="0" borderId="0" xfId="57" applyFont="1" applyFill="1" applyAlignment="1">
      <alignment horizontal="left" vertical="center"/>
      <protection/>
    </xf>
    <xf numFmtId="201" fontId="8" fillId="0" borderId="10" xfId="42" applyNumberFormat="1" applyFont="1" applyFill="1" applyBorder="1" applyAlignment="1" applyProtection="1">
      <alignment vertical="center"/>
      <protection/>
    </xf>
    <xf numFmtId="0" fontId="11" fillId="0" borderId="1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9" fillId="0" borderId="0" xfId="57" applyFont="1" applyFill="1" applyBorder="1" applyAlignment="1">
      <alignment vertical="center"/>
      <protection/>
    </xf>
    <xf numFmtId="0" fontId="8" fillId="0" borderId="0" xfId="59" applyFont="1" applyFill="1" applyAlignment="1">
      <alignment horizontal="left"/>
      <protection/>
    </xf>
    <xf numFmtId="0" fontId="21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 applyProtection="1">
      <alignment vertical="top"/>
      <protection/>
    </xf>
    <xf numFmtId="0" fontId="22" fillId="0" borderId="0" xfId="0" applyFont="1" applyFill="1" applyBorder="1" applyAlignment="1">
      <alignment horizontal="center" wrapText="1"/>
    </xf>
    <xf numFmtId="0" fontId="8" fillId="0" borderId="0" xfId="57" applyFont="1" applyFill="1" applyAlignment="1">
      <alignment vertical="center" wrapText="1"/>
      <protection/>
    </xf>
    <xf numFmtId="0" fontId="9" fillId="0" borderId="0" xfId="59" applyNumberFormat="1" applyFont="1" applyFill="1" applyBorder="1" applyAlignment="1" applyProtection="1">
      <alignment vertical="center" wrapText="1"/>
      <protection/>
    </xf>
    <xf numFmtId="201" fontId="9" fillId="0" borderId="0" xfId="59" applyNumberFormat="1" applyFont="1" applyFill="1" applyBorder="1" applyAlignment="1" applyProtection="1">
      <alignment vertical="center"/>
      <protection/>
    </xf>
    <xf numFmtId="169" fontId="11" fillId="0" borderId="0" xfId="65" applyNumberFormat="1" applyFont="1" applyFill="1" applyBorder="1" applyAlignment="1">
      <alignment horizontal="right" vertical="center" wrapText="1"/>
      <protection/>
    </xf>
    <xf numFmtId="0" fontId="27" fillId="0" borderId="0" xfId="58" applyFont="1" applyFill="1" applyBorder="1" applyAlignment="1">
      <alignment vertical="top" wrapText="1"/>
      <protection/>
    </xf>
    <xf numFmtId="0" fontId="0" fillId="0" borderId="0" xfId="65" applyFill="1" applyBorder="1" applyAlignment="1">
      <alignment horizontal="left" vertical="center"/>
      <protection/>
    </xf>
    <xf numFmtId="0" fontId="26" fillId="0" borderId="0" xfId="64" applyFont="1" applyFill="1" applyBorder="1" applyAlignment="1" quotePrefix="1">
      <alignment horizontal="left" vertical="center"/>
      <protection/>
    </xf>
    <xf numFmtId="0" fontId="28" fillId="0" borderId="0" xfId="58" applyFont="1" applyFill="1" applyBorder="1" applyAlignment="1">
      <alignment horizontal="center"/>
      <protection/>
    </xf>
    <xf numFmtId="169" fontId="8" fillId="0" borderId="0" xfId="58" applyNumberFormat="1" applyFont="1" applyFill="1" applyBorder="1" applyAlignment="1">
      <alignment horizontal="right"/>
      <protection/>
    </xf>
    <xf numFmtId="0" fontId="29" fillId="0" borderId="0" xfId="58" applyFont="1" applyFill="1" applyBorder="1" applyAlignment="1">
      <alignment vertical="top" wrapText="1"/>
      <protection/>
    </xf>
    <xf numFmtId="0" fontId="28" fillId="0" borderId="0" xfId="58" applyFont="1" applyFill="1" applyBorder="1" applyAlignment="1">
      <alignment horizontal="center"/>
      <protection/>
    </xf>
    <xf numFmtId="0" fontId="27" fillId="0" borderId="0" xfId="58" applyFont="1" applyFill="1" applyBorder="1" applyAlignment="1">
      <alignment vertical="top"/>
      <protection/>
    </xf>
    <xf numFmtId="0" fontId="29" fillId="0" borderId="0" xfId="58" applyFont="1" applyFill="1" applyBorder="1" applyAlignment="1">
      <alignment vertical="top"/>
      <protection/>
    </xf>
    <xf numFmtId="0" fontId="5" fillId="0" borderId="0" xfId="58" applyFont="1" applyFill="1" applyBorder="1">
      <alignment/>
      <protection/>
    </xf>
    <xf numFmtId="0" fontId="16" fillId="0" borderId="0" xfId="58" applyFont="1" applyFill="1" applyBorder="1">
      <alignment/>
      <protection/>
    </xf>
    <xf numFmtId="0" fontId="6" fillId="0" borderId="0" xfId="58" applyFont="1" applyFill="1" applyBorder="1">
      <alignment/>
      <protection/>
    </xf>
    <xf numFmtId="0" fontId="28" fillId="0" borderId="0" xfId="58" applyFont="1" applyFill="1" applyAlignment="1">
      <alignment horizontal="center"/>
      <protection/>
    </xf>
    <xf numFmtId="0" fontId="30" fillId="0" borderId="0" xfId="57" applyFont="1" applyFill="1" applyBorder="1" applyAlignment="1">
      <alignment horizontal="right" vertical="center"/>
      <protection/>
    </xf>
    <xf numFmtId="0" fontId="8" fillId="0" borderId="0" xfId="57" applyFont="1" applyFill="1" applyAlignment="1">
      <alignment horizontal="left" vertical="center" wrapText="1"/>
      <protection/>
    </xf>
    <xf numFmtId="0" fontId="8" fillId="0" borderId="0" xfId="59" applyNumberFormat="1" applyFont="1" applyFill="1" applyBorder="1" applyAlignment="1" applyProtection="1">
      <alignment vertical="center" wrapText="1"/>
      <protection/>
    </xf>
    <xf numFmtId="201" fontId="8" fillId="0" borderId="10" xfId="42" applyNumberFormat="1" applyFont="1" applyFill="1" applyBorder="1" applyAlignment="1" applyProtection="1">
      <alignment horizontal="right" vertical="center"/>
      <protection/>
    </xf>
    <xf numFmtId="201" fontId="8" fillId="0" borderId="0" xfId="42" applyNumberFormat="1" applyFont="1" applyFill="1" applyBorder="1" applyAlignment="1" applyProtection="1">
      <alignment horizontal="right" vertical="center"/>
      <protection/>
    </xf>
    <xf numFmtId="0" fontId="5" fillId="0" borderId="0" xfId="59" applyNumberFormat="1" applyFont="1" applyFill="1" applyBorder="1" applyAlignment="1" applyProtection="1">
      <alignment horizontal="center" vertical="center"/>
      <protection/>
    </xf>
    <xf numFmtId="201" fontId="9" fillId="0" borderId="11" xfId="59" applyNumberFormat="1" applyFont="1" applyFill="1" applyBorder="1" applyAlignment="1" applyProtection="1">
      <alignment vertical="center"/>
      <protection/>
    </xf>
    <xf numFmtId="0" fontId="25" fillId="0" borderId="0" xfId="0" applyFont="1" applyFill="1" applyAlignment="1">
      <alignment/>
    </xf>
    <xf numFmtId="1" fontId="20" fillId="0" borderId="0" xfId="65" applyNumberFormat="1" applyFont="1" applyFill="1" applyBorder="1" applyAlignment="1">
      <alignment horizontal="right" vertical="center" wrapText="1"/>
      <protection/>
    </xf>
    <xf numFmtId="15" fontId="32" fillId="0" borderId="0" xfId="57" applyNumberFormat="1" applyFont="1" applyFill="1" applyBorder="1" applyAlignment="1">
      <alignment horizontal="center" vertical="center" wrapText="1"/>
      <protection/>
    </xf>
    <xf numFmtId="169" fontId="5" fillId="0" borderId="0" xfId="58" applyNumberFormat="1" applyFont="1" applyFill="1" applyBorder="1" applyAlignment="1">
      <alignment horizontal="right"/>
      <protection/>
    </xf>
    <xf numFmtId="169" fontId="16" fillId="0" borderId="0" xfId="58" applyNumberFormat="1" applyFont="1" applyFill="1" applyBorder="1" applyAlignment="1">
      <alignment horizontal="right"/>
      <protection/>
    </xf>
    <xf numFmtId="0" fontId="16" fillId="0" borderId="0" xfId="0" applyFont="1" applyFill="1" applyBorder="1" applyAlignment="1">
      <alignment horizontal="center" vertical="center"/>
    </xf>
    <xf numFmtId="49" fontId="5" fillId="0" borderId="0" xfId="58" applyNumberFormat="1" applyFont="1" applyFill="1" applyBorder="1" applyAlignment="1">
      <alignment horizontal="right"/>
      <protection/>
    </xf>
    <xf numFmtId="3" fontId="12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207" fontId="11" fillId="0" borderId="12" xfId="63" applyNumberFormat="1" applyFont="1" applyFill="1" applyBorder="1" applyAlignment="1">
      <alignment horizontal="right" vertical="center"/>
      <protection/>
    </xf>
    <xf numFmtId="207" fontId="11" fillId="0" borderId="0" xfId="63" applyNumberFormat="1" applyFont="1" applyFill="1" applyBorder="1" applyAlignment="1">
      <alignment horizontal="right" vertical="center"/>
      <protection/>
    </xf>
    <xf numFmtId="207" fontId="11" fillId="0" borderId="11" xfId="63" applyNumberFormat="1" applyFont="1" applyFill="1" applyBorder="1" applyAlignment="1">
      <alignment horizontal="right" vertical="center"/>
      <protection/>
    </xf>
    <xf numFmtId="207" fontId="11" fillId="0" borderId="12" xfId="63" applyNumberFormat="1" applyFont="1" applyFill="1" applyBorder="1" applyAlignment="1">
      <alignment vertical="center"/>
      <protection/>
    </xf>
    <xf numFmtId="207" fontId="11" fillId="0" borderId="0" xfId="63" applyNumberFormat="1" applyFont="1" applyFill="1" applyBorder="1" applyAlignment="1">
      <alignment vertical="center"/>
      <protection/>
    </xf>
    <xf numFmtId="207" fontId="11" fillId="0" borderId="10" xfId="63" applyNumberFormat="1" applyFont="1" applyFill="1" applyBorder="1" applyAlignment="1">
      <alignment vertical="center"/>
      <protection/>
    </xf>
    <xf numFmtId="207" fontId="11" fillId="0" borderId="11" xfId="63" applyNumberFormat="1" applyFont="1" applyFill="1" applyBorder="1" applyAlignment="1">
      <alignment vertical="center"/>
      <protection/>
    </xf>
    <xf numFmtId="0" fontId="17" fillId="0" borderId="0" xfId="0" applyFont="1" applyFill="1" applyBorder="1" applyAlignment="1">
      <alignment horizontal="right" vertical="center" wrapText="1"/>
    </xf>
    <xf numFmtId="169" fontId="8" fillId="0" borderId="0" xfId="62" applyNumberFormat="1" applyFont="1" applyFill="1" applyBorder="1" applyAlignment="1">
      <alignment horizontal="right"/>
      <protection/>
    </xf>
    <xf numFmtId="169" fontId="9" fillId="0" borderId="12" xfId="62" applyNumberFormat="1" applyFont="1" applyFill="1" applyBorder="1" applyAlignment="1">
      <alignment horizontal="right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7" fillId="0" borderId="0" xfId="59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169" fontId="9" fillId="0" borderId="10" xfId="62" applyNumberFormat="1" applyFont="1" applyFill="1" applyBorder="1" applyAlignment="1">
      <alignment horizontal="right"/>
      <protection/>
    </xf>
    <xf numFmtId="201" fontId="8" fillId="0" borderId="0" xfId="42" applyNumberFormat="1" applyFont="1" applyFill="1" applyBorder="1" applyAlignment="1" applyProtection="1">
      <alignment horizontal="right"/>
      <protection/>
    </xf>
    <xf numFmtId="201" fontId="8" fillId="0" borderId="0" xfId="42" applyNumberFormat="1" applyFont="1" applyFill="1" applyBorder="1" applyAlignment="1" applyProtection="1">
      <alignment horizontal="right"/>
      <protection/>
    </xf>
    <xf numFmtId="201" fontId="8" fillId="0" borderId="0" xfId="42" applyNumberFormat="1" applyFont="1" applyFill="1" applyBorder="1" applyAlignment="1" applyProtection="1">
      <alignment/>
      <protection/>
    </xf>
    <xf numFmtId="0" fontId="22" fillId="0" borderId="0" xfId="0" applyFont="1" applyFill="1" applyBorder="1" applyAlignment="1">
      <alignment horizontal="center" wrapText="1"/>
    </xf>
    <xf numFmtId="0" fontId="33" fillId="0" borderId="0" xfId="66" applyFont="1" applyFill="1" applyBorder="1" applyAlignment="1">
      <alignment horizontal="left" vertical="center"/>
      <protection/>
    </xf>
    <xf numFmtId="0" fontId="19" fillId="0" borderId="0" xfId="57" applyFont="1" applyFill="1" applyBorder="1" applyAlignment="1" quotePrefix="1">
      <alignment horizontal="right"/>
      <protection/>
    </xf>
    <xf numFmtId="0" fontId="10" fillId="0" borderId="0" xfId="62" applyFont="1" applyFill="1" applyBorder="1">
      <alignment/>
      <protection/>
    </xf>
    <xf numFmtId="0" fontId="10" fillId="0" borderId="0" xfId="57" applyFont="1" applyFill="1" applyBorder="1" applyAlignment="1">
      <alignment horizontal="left"/>
      <protection/>
    </xf>
    <xf numFmtId="0" fontId="10" fillId="0" borderId="0" xfId="57" applyFont="1" applyFill="1" applyBorder="1" applyAlignment="1">
      <alignment horizontal="right"/>
      <protection/>
    </xf>
    <xf numFmtId="0" fontId="7" fillId="0" borderId="0" xfId="57" applyFont="1" applyFill="1" applyBorder="1" applyAlignment="1">
      <alignment horizontal="right" vertical="center"/>
      <protection/>
    </xf>
    <xf numFmtId="0" fontId="19" fillId="0" borderId="0" xfId="57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/>
    </xf>
    <xf numFmtId="0" fontId="21" fillId="0" borderId="1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wrapText="1"/>
    </xf>
    <xf numFmtId="0" fontId="3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/>
    </xf>
    <xf numFmtId="3" fontId="5" fillId="0" borderId="0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wrapText="1"/>
    </xf>
    <xf numFmtId="3" fontId="13" fillId="0" borderId="0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left" vertical="center"/>
    </xf>
    <xf numFmtId="0" fontId="10" fillId="0" borderId="0" xfId="57" applyFont="1" applyFill="1" applyBorder="1" applyAlignment="1">
      <alignment horizontal="right" vertical="center"/>
      <protection/>
    </xf>
    <xf numFmtId="0" fontId="10" fillId="0" borderId="0" xfId="57" applyFont="1" applyFill="1" applyBorder="1" applyAlignment="1">
      <alignment horizontal="left" vertical="center"/>
      <protection/>
    </xf>
    <xf numFmtId="0" fontId="7" fillId="0" borderId="0" xfId="57" applyFont="1" applyFill="1" applyBorder="1" applyAlignment="1">
      <alignment vertical="center"/>
      <protection/>
    </xf>
    <xf numFmtId="0" fontId="19" fillId="0" borderId="0" xfId="57" applyFont="1" applyFill="1" applyBorder="1" applyAlignment="1">
      <alignment horizontal="left"/>
      <protection/>
    </xf>
    <xf numFmtId="201" fontId="12" fillId="0" borderId="0" xfId="42" applyNumberFormat="1" applyFont="1" applyFill="1" applyBorder="1" applyAlignment="1">
      <alignment horizontal="right"/>
    </xf>
    <xf numFmtId="169" fontId="9" fillId="0" borderId="13" xfId="62" applyNumberFormat="1" applyFont="1" applyFill="1" applyBorder="1" applyAlignment="1">
      <alignment horizontal="right"/>
      <protection/>
    </xf>
    <xf numFmtId="0" fontId="5" fillId="0" borderId="0" xfId="58" applyFont="1" applyFill="1" applyBorder="1" applyAlignment="1">
      <alignment vertical="top" wrapText="1"/>
      <protection/>
    </xf>
    <xf numFmtId="0" fontId="33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/>
    </xf>
    <xf numFmtId="207" fontId="12" fillId="0" borderId="0" xfId="0" applyNumberFormat="1" applyFont="1" applyFill="1" applyBorder="1" applyAlignment="1">
      <alignment/>
    </xf>
    <xf numFmtId="0" fontId="24" fillId="0" borderId="0" xfId="0" applyFont="1" applyFill="1" applyAlignment="1">
      <alignment/>
    </xf>
    <xf numFmtId="207" fontId="12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 horizontal="center"/>
    </xf>
    <xf numFmtId="201" fontId="0" fillId="0" borderId="0" xfId="0" applyNumberFormat="1" applyFill="1" applyAlignment="1">
      <alignment/>
    </xf>
    <xf numFmtId="0" fontId="34" fillId="0" borderId="0" xfId="0" applyFont="1" applyFill="1" applyBorder="1" applyAlignment="1">
      <alignment horizontal="left" vertical="center"/>
    </xf>
    <xf numFmtId="169" fontId="9" fillId="0" borderId="12" xfId="0" applyNumberFormat="1" applyFont="1" applyFill="1" applyBorder="1" applyAlignment="1">
      <alignment horizontal="right"/>
    </xf>
    <xf numFmtId="169" fontId="8" fillId="0" borderId="10" xfId="0" applyNumberFormat="1" applyFont="1" applyFill="1" applyBorder="1" applyAlignment="1">
      <alignment horizontal="right"/>
    </xf>
    <xf numFmtId="169" fontId="9" fillId="0" borderId="11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 vertical="center"/>
    </xf>
    <xf numFmtId="4" fontId="16" fillId="0" borderId="0" xfId="0" applyNumberFormat="1" applyFont="1" applyFill="1" applyBorder="1" applyAlignment="1">
      <alignment horizontal="center"/>
    </xf>
    <xf numFmtId="169" fontId="5" fillId="0" borderId="0" xfId="0" applyNumberFormat="1" applyFont="1" applyFill="1" applyBorder="1" applyAlignment="1">
      <alignment horizontal="center"/>
    </xf>
    <xf numFmtId="169" fontId="16" fillId="0" borderId="0" xfId="0" applyNumberFormat="1" applyFont="1" applyFill="1" applyBorder="1" applyAlignment="1">
      <alignment horizontal="center"/>
    </xf>
    <xf numFmtId="169" fontId="9" fillId="0" borderId="10" xfId="0" applyNumberFormat="1" applyFont="1" applyFill="1" applyBorder="1" applyAlignment="1">
      <alignment horizontal="right"/>
    </xf>
    <xf numFmtId="169" fontId="9" fillId="0" borderId="12" xfId="0" applyNumberFormat="1" applyFont="1" applyFill="1" applyBorder="1" applyAlignment="1">
      <alignment horizontal="right"/>
    </xf>
    <xf numFmtId="0" fontId="34" fillId="0" borderId="0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center"/>
    </xf>
    <xf numFmtId="169" fontId="34" fillId="0" borderId="0" xfId="0" applyNumberFormat="1" applyFont="1" applyFill="1" applyBorder="1" applyAlignment="1">
      <alignment horizontal="center"/>
    </xf>
    <xf numFmtId="169" fontId="34" fillId="0" borderId="0" xfId="42" applyNumberFormat="1" applyFont="1" applyFill="1" applyBorder="1" applyAlignment="1">
      <alignment/>
    </xf>
    <xf numFmtId="0" fontId="35" fillId="0" borderId="0" xfId="0" applyFont="1" applyFill="1" applyBorder="1" applyAlignment="1">
      <alignment horizontal="left" vertical="center" wrapText="1"/>
    </xf>
    <xf numFmtId="169" fontId="35" fillId="0" borderId="0" xfId="0" applyNumberFormat="1" applyFont="1" applyFill="1" applyBorder="1" applyAlignment="1">
      <alignment horizontal="center"/>
    </xf>
    <xf numFmtId="0" fontId="36" fillId="0" borderId="0" xfId="0" applyFont="1" applyFill="1" applyAlignment="1">
      <alignment/>
    </xf>
    <xf numFmtId="201" fontId="35" fillId="0" borderId="0" xfId="42" applyNumberFormat="1" applyFont="1" applyFill="1" applyBorder="1" applyAlignment="1">
      <alignment/>
    </xf>
    <xf numFmtId="169" fontId="34" fillId="0" borderId="12" xfId="42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 horizontal="center"/>
    </xf>
    <xf numFmtId="207" fontId="22" fillId="0" borderId="0" xfId="0" applyNumberFormat="1" applyFont="1" applyFill="1" applyBorder="1" applyAlignment="1">
      <alignment horizontal="center" wrapText="1"/>
    </xf>
    <xf numFmtId="169" fontId="28" fillId="0" borderId="0" xfId="58" applyNumberFormat="1" applyFont="1" applyFill="1" applyBorder="1" applyAlignment="1">
      <alignment horizontal="center"/>
      <protection/>
    </xf>
    <xf numFmtId="201" fontId="7" fillId="0" borderId="0" xfId="42" applyNumberFormat="1" applyFont="1" applyFill="1" applyBorder="1" applyAlignment="1" applyProtection="1">
      <alignment horizontal="right"/>
      <protection/>
    </xf>
    <xf numFmtId="169" fontId="35" fillId="0" borderId="0" xfId="42" applyNumberFormat="1" applyFont="1" applyFill="1" applyBorder="1" applyAlignment="1">
      <alignment/>
    </xf>
    <xf numFmtId="0" fontId="5" fillId="0" borderId="0" xfId="59" applyNumberFormat="1" applyFont="1" applyFill="1" applyBorder="1" applyAlignment="1" applyProtection="1">
      <alignment/>
      <protection/>
    </xf>
    <xf numFmtId="0" fontId="16" fillId="0" borderId="0" xfId="59" applyNumberFormat="1" applyFont="1" applyFill="1" applyBorder="1" applyAlignment="1" applyProtection="1">
      <alignment horizontal="right" vertical="top" wrapText="1"/>
      <protection/>
    </xf>
    <xf numFmtId="0" fontId="16" fillId="0" borderId="0" xfId="59" applyNumberFormat="1" applyFont="1" applyFill="1" applyBorder="1" applyAlignment="1" applyProtection="1">
      <alignment horizontal="center" vertical="top" wrapText="1"/>
      <protection/>
    </xf>
    <xf numFmtId="0" fontId="5" fillId="0" borderId="0" xfId="59" applyNumberFormat="1" applyFont="1" applyFill="1" applyBorder="1" applyAlignment="1" applyProtection="1">
      <alignment vertical="top"/>
      <protection/>
    </xf>
    <xf numFmtId="0" fontId="5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center" vertical="top"/>
    </xf>
    <xf numFmtId="0" fontId="5" fillId="0" borderId="0" xfId="59" applyNumberFormat="1" applyFont="1" applyFill="1" applyBorder="1" applyAlignment="1" applyProtection="1">
      <alignment vertical="top"/>
      <protection locked="0"/>
    </xf>
    <xf numFmtId="0" fontId="31" fillId="0" borderId="0" xfId="0" applyFont="1" applyFill="1" applyBorder="1" applyAlignment="1">
      <alignment horizontal="center" vertical="top"/>
    </xf>
    <xf numFmtId="169" fontId="12" fillId="0" borderId="0" xfId="0" applyNumberFormat="1" applyFont="1" applyFill="1" applyBorder="1" applyAlignment="1">
      <alignment horizontal="right"/>
    </xf>
    <xf numFmtId="0" fontId="35" fillId="0" borderId="0" xfId="60" applyNumberFormat="1" applyFont="1" applyFill="1" applyBorder="1" applyAlignment="1" applyProtection="1">
      <alignment vertical="center" wrapText="1"/>
      <protection/>
    </xf>
    <xf numFmtId="0" fontId="37" fillId="0" borderId="0" xfId="0" applyFont="1" applyFill="1" applyBorder="1" applyAlignment="1">
      <alignment horizontal="center"/>
    </xf>
    <xf numFmtId="204" fontId="9" fillId="0" borderId="0" xfId="0" applyNumberFormat="1" applyFont="1" applyFill="1" applyBorder="1" applyAlignment="1">
      <alignment horizontal="right"/>
    </xf>
    <xf numFmtId="0" fontId="38" fillId="0" borderId="0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center"/>
    </xf>
    <xf numFmtId="169" fontId="27" fillId="0" borderId="0" xfId="59" applyNumberFormat="1" applyFont="1" applyFill="1" applyBorder="1" applyAlignment="1">
      <alignment horizontal="right" vertical="center" wrapText="1"/>
      <protection/>
    </xf>
    <xf numFmtId="0" fontId="8" fillId="0" borderId="0" xfId="61" applyFont="1" applyFill="1" applyBorder="1">
      <alignment/>
      <protection/>
    </xf>
    <xf numFmtId="0" fontId="33" fillId="0" borderId="0" xfId="67" applyFont="1" applyFill="1">
      <alignment/>
      <protection/>
    </xf>
    <xf numFmtId="0" fontId="42" fillId="0" borderId="0" xfId="61" applyFont="1" applyFill="1">
      <alignment/>
      <protection/>
    </xf>
    <xf numFmtId="0" fontId="0" fillId="0" borderId="0" xfId="61" applyFill="1">
      <alignment/>
      <protection/>
    </xf>
    <xf numFmtId="0" fontId="43" fillId="0" borderId="0" xfId="57" applyFont="1" applyFill="1" applyBorder="1" applyAlignment="1">
      <alignment horizontal="left"/>
      <protection/>
    </xf>
    <xf numFmtId="169" fontId="8" fillId="0" borderId="0" xfId="42" applyNumberFormat="1" applyFont="1" applyFill="1" applyBorder="1" applyAlignment="1">
      <alignment/>
    </xf>
    <xf numFmtId="207" fontId="44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201" fontId="7" fillId="0" borderId="0" xfId="42" applyNumberFormat="1" applyFont="1" applyFill="1" applyBorder="1" applyAlignment="1" applyProtection="1">
      <alignment horizontal="right"/>
      <protection/>
    </xf>
    <xf numFmtId="201" fontId="9" fillId="0" borderId="10" xfId="59" applyNumberFormat="1" applyFont="1" applyFill="1" applyBorder="1" applyAlignment="1" applyProtection="1">
      <alignment vertical="center"/>
      <protection/>
    </xf>
    <xf numFmtId="201" fontId="8" fillId="0" borderId="0" xfId="0" applyNumberFormat="1" applyFont="1" applyFill="1" applyBorder="1" applyAlignment="1">
      <alignment/>
    </xf>
    <xf numFmtId="0" fontId="16" fillId="0" borderId="0" xfId="58" applyFont="1" applyFill="1" applyBorder="1" applyAlignment="1">
      <alignment horizontal="left" wrapText="1"/>
      <protection/>
    </xf>
    <xf numFmtId="169" fontId="9" fillId="0" borderId="0" xfId="58" applyNumberFormat="1" applyFont="1" applyFill="1">
      <alignment/>
      <protection/>
    </xf>
    <xf numFmtId="169" fontId="8" fillId="0" borderId="0" xfId="0" applyNumberFormat="1" applyFont="1" applyFill="1" applyBorder="1" applyAlignment="1">
      <alignment/>
    </xf>
    <xf numFmtId="9" fontId="0" fillId="0" borderId="0" xfId="70" applyFont="1" applyFill="1" applyAlignment="1">
      <alignment/>
    </xf>
    <xf numFmtId="10" fontId="0" fillId="0" borderId="0" xfId="70" applyNumberFormat="1" applyFont="1" applyFill="1" applyAlignment="1">
      <alignment/>
    </xf>
    <xf numFmtId="9" fontId="8" fillId="0" borderId="0" xfId="70" applyFont="1" applyFill="1" applyBorder="1" applyAlignment="1">
      <alignment/>
    </xf>
    <xf numFmtId="3" fontId="45" fillId="0" borderId="0" xfId="0" applyNumberFormat="1" applyFont="1" applyFill="1" applyAlignment="1">
      <alignment/>
    </xf>
    <xf numFmtId="9" fontId="45" fillId="0" borderId="0" xfId="70" applyFont="1" applyFill="1" applyAlignment="1">
      <alignment/>
    </xf>
    <xf numFmtId="201" fontId="8" fillId="0" borderId="0" xfId="59" applyNumberFormat="1" applyFont="1" applyFill="1" applyBorder="1" applyAlignment="1" applyProtection="1">
      <alignment vertical="center"/>
      <protection/>
    </xf>
    <xf numFmtId="201" fontId="12" fillId="0" borderId="0" xfId="42" applyNumberFormat="1" applyFont="1" applyFill="1" applyBorder="1" applyAlignment="1">
      <alignment horizontal="right"/>
    </xf>
    <xf numFmtId="0" fontId="24" fillId="33" borderId="0" xfId="0" applyFont="1" applyFill="1" applyAlignment="1">
      <alignment/>
    </xf>
    <xf numFmtId="0" fontId="16" fillId="33" borderId="0" xfId="0" applyFont="1" applyFill="1" applyBorder="1" applyAlignment="1">
      <alignment horizontal="center"/>
    </xf>
    <xf numFmtId="201" fontId="8" fillId="34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 horizontal="right" vertical="center" wrapText="1"/>
    </xf>
    <xf numFmtId="0" fontId="19" fillId="0" borderId="0" xfId="57" applyFont="1" applyFill="1" applyBorder="1" applyAlignment="1">
      <alignment horizontal="right"/>
      <protection/>
    </xf>
    <xf numFmtId="3" fontId="28" fillId="0" borderId="0" xfId="58" applyNumberFormat="1" applyFont="1" applyFill="1" applyBorder="1" applyAlignment="1">
      <alignment horizontal="center"/>
      <protection/>
    </xf>
    <xf numFmtId="0" fontId="18" fillId="0" borderId="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center" vertical="top"/>
    </xf>
    <xf numFmtId="169" fontId="16" fillId="0" borderId="0" xfId="0" applyNumberFormat="1" applyFont="1" applyFill="1" applyBorder="1" applyAlignment="1">
      <alignment horizontal="right" vertical="top" wrapText="1"/>
    </xf>
    <xf numFmtId="169" fontId="5" fillId="0" borderId="0" xfId="0" applyNumberFormat="1" applyFont="1" applyFill="1" applyBorder="1" applyAlignment="1">
      <alignment horizontal="right" vertical="top" wrapText="1"/>
    </xf>
    <xf numFmtId="0" fontId="19" fillId="0" borderId="0" xfId="0" applyFont="1" applyFill="1" applyBorder="1" applyAlignment="1">
      <alignment horizontal="left" vertical="center" wrapText="1"/>
    </xf>
    <xf numFmtId="0" fontId="9" fillId="0" borderId="10" xfId="57" applyFont="1" applyFill="1" applyBorder="1" applyAlignment="1">
      <alignment horizontal="left" vertical="center"/>
      <protection/>
    </xf>
    <xf numFmtId="0" fontId="0" fillId="0" borderId="10" xfId="65" applyFill="1" applyBorder="1" applyAlignment="1">
      <alignment horizontal="left" vertical="center"/>
      <protection/>
    </xf>
    <xf numFmtId="0" fontId="9" fillId="0" borderId="0" xfId="57" applyFont="1" applyFill="1" applyBorder="1" applyAlignment="1">
      <alignment horizontal="left" vertical="center"/>
      <protection/>
    </xf>
    <xf numFmtId="0" fontId="0" fillId="0" borderId="0" xfId="65" applyFill="1" applyBorder="1" applyAlignment="1">
      <alignment horizontal="left" vertical="center"/>
      <protection/>
    </xf>
    <xf numFmtId="0" fontId="17" fillId="0" borderId="0" xfId="60" applyNumberFormat="1" applyFont="1" applyFill="1" applyBorder="1" applyAlignment="1" applyProtection="1">
      <alignment horizontal="left" vertical="center" wrapText="1"/>
      <protection/>
    </xf>
    <xf numFmtId="0" fontId="16" fillId="0" borderId="0" xfId="59" applyNumberFormat="1" applyFont="1" applyFill="1" applyBorder="1" applyAlignment="1" applyProtection="1">
      <alignment horizontal="right" vertical="top" wrapText="1"/>
      <protection/>
    </xf>
    <xf numFmtId="0" fontId="5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left" vertical="center"/>
    </xf>
    <xf numFmtId="0" fontId="5" fillId="0" borderId="0" xfId="59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" xfId="57"/>
    <cellStyle name="Normal_Financial statements 2000 Alcomet" xfId="58"/>
    <cellStyle name="Normal_Financial statements_bg model 2002" xfId="59"/>
    <cellStyle name="Normal_Financial statements_bg model 2002 2" xfId="60"/>
    <cellStyle name="Normal_FS_2004_Final_28.03.05" xfId="61"/>
    <cellStyle name="Normal_FS_SOPHARMA_2005 (2)" xfId="62"/>
    <cellStyle name="Normal_P&amp;L" xfId="63"/>
    <cellStyle name="Normal_P&amp;L_Financial statements_bg model 2002" xfId="64"/>
    <cellStyle name="Normal_Sheet2" xfId="65"/>
    <cellStyle name="Normal_SOPHARMA_FS_01_12_2007_predvaritelen" xfId="66"/>
    <cellStyle name="Normal_Vatreshno_Gr_Spravki_2004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georgieva\Documents\2012\Sopharma\B%20-%20Audit%20completion%20and%20controls\3%20-%20Summary%20review%20memorandum(SRM)-current%20year\B%20301_Anal%20review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User\AFA\Clients%20Season'12-13\Sopharma%20AD\B%20507_WP_CFlow_201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GEORG~1\AppData\Local\Temp\notes1D404D\B%20507_WP_CFlow_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SFP"/>
      <sheetName val="PM"/>
      <sheetName val="корекции и NB"/>
      <sheetName val="OV_2012-not last!"/>
      <sheetName val="pivot_2012"/>
      <sheetName val="balance"/>
      <sheetName val="411 - кредитни"/>
      <sheetName val="253 "/>
      <sheetName val="413"/>
      <sheetName val="496"/>
      <sheetName val="252"/>
      <sheetName val="152"/>
      <sheetName val="151"/>
      <sheetName val="650"/>
      <sheetName val="159"/>
      <sheetName val="451"/>
    </sheetNames>
    <sheetDataSet>
      <sheetData sheetId="0">
        <row r="12">
          <cell r="G12">
            <v>210291</v>
          </cell>
        </row>
        <row r="13">
          <cell r="G13">
            <v>4143</v>
          </cell>
        </row>
        <row r="14">
          <cell r="G14">
            <v>1113</v>
          </cell>
        </row>
        <row r="15">
          <cell r="G15">
            <v>-59002</v>
          </cell>
        </row>
        <row r="16">
          <cell r="G16">
            <v>-65710</v>
          </cell>
        </row>
        <row r="17">
          <cell r="G17">
            <v>-34859</v>
          </cell>
        </row>
        <row r="18">
          <cell r="G18">
            <v>-8941</v>
          </cell>
        </row>
        <row r="19">
          <cell r="G19">
            <v>-6219</v>
          </cell>
        </row>
        <row r="22">
          <cell r="G22">
            <v>-975</v>
          </cell>
        </row>
        <row r="24">
          <cell r="G24">
            <v>11757</v>
          </cell>
        </row>
        <row r="25">
          <cell r="G25">
            <v>-6451</v>
          </cell>
        </row>
        <row r="30">
          <cell r="G30">
            <v>-4262</v>
          </cell>
        </row>
        <row r="35">
          <cell r="G35">
            <v>512</v>
          </cell>
        </row>
        <row r="36">
          <cell r="G36">
            <v>18</v>
          </cell>
        </row>
        <row r="37">
          <cell r="G37">
            <v>-2</v>
          </cell>
        </row>
      </sheetData>
      <sheetData sheetId="1">
        <row r="10">
          <cell r="F10">
            <v>186861</v>
          </cell>
        </row>
        <row r="11">
          <cell r="F11">
            <v>3973</v>
          </cell>
        </row>
        <row r="12">
          <cell r="F12">
            <v>19391</v>
          </cell>
        </row>
        <row r="13">
          <cell r="F13">
            <v>92932</v>
          </cell>
        </row>
        <row r="14">
          <cell r="F14">
            <v>19472</v>
          </cell>
        </row>
        <row r="15">
          <cell r="F15">
            <v>1183</v>
          </cell>
        </row>
        <row r="16">
          <cell r="F16">
            <v>922</v>
          </cell>
        </row>
        <row r="19">
          <cell r="F19">
            <v>54482</v>
          </cell>
        </row>
        <row r="20">
          <cell r="F20">
            <v>167113</v>
          </cell>
        </row>
        <row r="21">
          <cell r="F21">
            <v>22539</v>
          </cell>
        </row>
        <row r="22">
          <cell r="F22">
            <v>11560</v>
          </cell>
        </row>
        <row r="23">
          <cell r="F23">
            <v>2595</v>
          </cell>
        </row>
        <row r="31">
          <cell r="F31">
            <v>132000</v>
          </cell>
        </row>
        <row r="32">
          <cell r="F32">
            <v>-12156</v>
          </cell>
        </row>
        <row r="33">
          <cell r="F33">
            <v>189928</v>
          </cell>
        </row>
        <row r="34">
          <cell r="F34">
            <v>41168</v>
          </cell>
        </row>
        <row r="38">
          <cell r="F38">
            <v>51779</v>
          </cell>
        </row>
        <row r="39">
          <cell r="F39">
            <v>3815</v>
          </cell>
        </row>
        <row r="40">
          <cell r="F40">
            <v>1371</v>
          </cell>
        </row>
        <row r="41">
          <cell r="F41">
            <v>682</v>
          </cell>
        </row>
        <row r="45">
          <cell r="F45">
            <v>152778</v>
          </cell>
        </row>
        <row r="46">
          <cell r="F46">
            <v>5888</v>
          </cell>
        </row>
        <row r="47">
          <cell r="F47">
            <v>7090</v>
          </cell>
        </row>
        <row r="48">
          <cell r="F48">
            <v>3782</v>
          </cell>
        </row>
        <row r="49">
          <cell r="F49">
            <v>208</v>
          </cell>
        </row>
        <row r="50">
          <cell r="F50">
            <v>3684</v>
          </cell>
        </row>
        <row r="51">
          <cell r="F51">
            <v>1006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FS"/>
      <sheetName val="CFS (2)_AFA"/>
      <sheetName val="group"/>
      <sheetName val="group (2)"/>
      <sheetName val="lihvi, taksi,zaemi"/>
      <sheetName val="422"/>
      <sheetName val="422 (2)"/>
      <sheetName val="получени дългосрочни заеми"/>
      <sheetName val="предоставени и получени заеми"/>
      <sheetName val="получени дивиденти"/>
      <sheetName val="покупки на акции и дялове в дъщ"/>
      <sheetName val="изплатени дивиденти"/>
      <sheetName val="плащания на персонала"/>
      <sheetName val="платени данъци"/>
      <sheetName val="данък печалба"/>
      <sheetName val="възстановени данъци"/>
      <sheetName val="покупка на инвестиции на разп. "/>
      <sheetName val="получена лихва по предост заеми"/>
      <sheetName val="финансов лизинг"/>
    </sheetNames>
    <sheetDataSet>
      <sheetData sheetId="0">
        <row r="8">
          <cell r="E8">
            <v>201195</v>
          </cell>
        </row>
        <row r="9">
          <cell r="E9">
            <v>-170777</v>
          </cell>
        </row>
        <row r="10">
          <cell r="E10">
            <v>-33025</v>
          </cell>
        </row>
        <row r="11">
          <cell r="E11">
            <v>-1821</v>
          </cell>
        </row>
        <row r="12">
          <cell r="E12">
            <v>11709</v>
          </cell>
        </row>
        <row r="13">
          <cell r="E13">
            <v>-5156</v>
          </cell>
        </row>
        <row r="14">
          <cell r="E14">
            <v>-5870.900820000001</v>
          </cell>
        </row>
        <row r="15">
          <cell r="E15">
            <v>-261</v>
          </cell>
        </row>
        <row r="16">
          <cell r="E16">
            <v>-1926</v>
          </cell>
        </row>
        <row r="20">
          <cell r="E20">
            <v>-50513</v>
          </cell>
        </row>
        <row r="21">
          <cell r="E21">
            <v>15</v>
          </cell>
        </row>
        <row r="22">
          <cell r="E22">
            <v>-1081</v>
          </cell>
        </row>
        <row r="23">
          <cell r="E23">
            <v>-2668</v>
          </cell>
        </row>
        <row r="24">
          <cell r="E24">
            <v>26</v>
          </cell>
        </row>
        <row r="25">
          <cell r="E25">
            <v>-5376</v>
          </cell>
        </row>
        <row r="26">
          <cell r="E26">
            <v>179</v>
          </cell>
        </row>
        <row r="27">
          <cell r="E27">
            <v>6806</v>
          </cell>
        </row>
        <row r="28">
          <cell r="E28">
            <v>-17416</v>
          </cell>
        </row>
        <row r="29">
          <cell r="E29">
            <v>26691</v>
          </cell>
        </row>
        <row r="30">
          <cell r="E30">
            <v>-1123</v>
          </cell>
        </row>
        <row r="31">
          <cell r="E31">
            <v>702</v>
          </cell>
        </row>
        <row r="32">
          <cell r="E32">
            <v>7640</v>
          </cell>
        </row>
        <row r="38">
          <cell r="E38">
            <v>1607</v>
          </cell>
        </row>
        <row r="39">
          <cell r="E39">
            <v>-1277</v>
          </cell>
        </row>
        <row r="42">
          <cell r="E42">
            <v>-2120</v>
          </cell>
        </row>
        <row r="43">
          <cell r="E43">
            <v>-495</v>
          </cell>
        </row>
        <row r="44">
          <cell r="E44">
            <v>-1477.051</v>
          </cell>
        </row>
        <row r="45">
          <cell r="E45">
            <v>-8785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FS"/>
      <sheetName val="CFS (2)_AFA"/>
      <sheetName val="group"/>
      <sheetName val="group (2)"/>
      <sheetName val="lihvi, taksi,zaemi"/>
      <sheetName val="422"/>
      <sheetName val="422 (2)"/>
      <sheetName val="кредити - 2012 (2)"/>
      <sheetName val="кредити_2011"/>
      <sheetName val="получени дългосрочни заеми"/>
      <sheetName val="предоставени и получени заеми"/>
      <sheetName val="получени дивиденти"/>
      <sheetName val="покупки на акции и дялове в дъщ"/>
      <sheetName val="изплатени дивиденти"/>
      <sheetName val="плащания на персонала"/>
      <sheetName val="платени данъци"/>
      <sheetName val="данък печалба"/>
      <sheetName val="възстановени данъци"/>
      <sheetName val="покупка на инвестиции на разп. "/>
      <sheetName val="получена лихва по предост заеми"/>
      <sheetName val="финансов лизинг"/>
    </sheetNames>
    <sheetDataSet>
      <sheetData sheetId="0">
        <row r="36">
          <cell r="E36">
            <v>29026.460640000005</v>
          </cell>
        </row>
        <row r="37">
          <cell r="E37">
            <v>-28669.21525000001</v>
          </cell>
        </row>
        <row r="40">
          <cell r="E40">
            <v>38798</v>
          </cell>
        </row>
        <row r="41">
          <cell r="E4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0"/>
  <sheetViews>
    <sheetView view="pageBreakPreview" zoomScaleSheetLayoutView="100" zoomScalePageLayoutView="0" workbookViewId="0" topLeftCell="A1">
      <selection activeCell="A41" sqref="A41"/>
    </sheetView>
  </sheetViews>
  <sheetFormatPr defaultColWidth="9.140625" defaultRowHeight="12.75"/>
  <cols>
    <col min="1" max="1" width="53.00390625" style="21" customWidth="1"/>
    <col min="2" max="2" width="10.7109375" style="47" customWidth="1"/>
    <col min="3" max="3" width="4.7109375" style="47" customWidth="1"/>
    <col min="4" max="4" width="11.7109375" style="47" customWidth="1"/>
    <col min="5" max="5" width="2.00390625" style="47" customWidth="1"/>
    <col min="6" max="6" width="12.00390625" style="47" customWidth="1"/>
    <col min="7" max="7" width="2.00390625" style="18" customWidth="1"/>
    <col min="8" max="16384" width="9.140625" style="21" customWidth="1"/>
  </cols>
  <sheetData>
    <row r="1" spans="1:7" ht="15">
      <c r="A1" s="214" t="e">
        <f>#REF!</f>
        <v>#REF!</v>
      </c>
      <c r="B1" s="215"/>
      <c r="C1" s="215"/>
      <c r="D1" s="215"/>
      <c r="E1" s="215"/>
      <c r="F1" s="215"/>
      <c r="G1" s="215"/>
    </row>
    <row r="2" spans="1:7" s="50" customFormat="1" ht="15">
      <c r="A2" s="216" t="s">
        <v>12</v>
      </c>
      <c r="B2" s="217"/>
      <c r="C2" s="217"/>
      <c r="D2" s="217"/>
      <c r="E2" s="217"/>
      <c r="F2" s="217"/>
      <c r="G2" s="217"/>
    </row>
    <row r="3" spans="1:7" ht="15">
      <c r="A3" s="117" t="s">
        <v>11</v>
      </c>
      <c r="B3" s="119"/>
      <c r="C3" s="119"/>
      <c r="D3" s="119"/>
      <c r="E3" s="119"/>
      <c r="F3" s="119"/>
      <c r="G3" s="118"/>
    </row>
    <row r="4" spans="1:7" ht="15">
      <c r="A4" s="117"/>
      <c r="B4" s="119"/>
      <c r="C4" s="119"/>
      <c r="D4" s="119"/>
      <c r="E4" s="119"/>
      <c r="F4" s="119"/>
      <c r="G4" s="118"/>
    </row>
    <row r="5" spans="1:7" ht="15" customHeight="1">
      <c r="A5" s="181"/>
      <c r="B5" s="218" t="s">
        <v>13</v>
      </c>
      <c r="C5" s="176"/>
      <c r="D5" s="219" t="s">
        <v>5</v>
      </c>
      <c r="E5" s="120"/>
      <c r="F5" s="219" t="s">
        <v>2</v>
      </c>
      <c r="G5" s="82"/>
    </row>
    <row r="6" spans="1:7" ht="15">
      <c r="A6" s="183"/>
      <c r="B6" s="218"/>
      <c r="C6" s="176"/>
      <c r="D6" s="219"/>
      <c r="E6" s="120"/>
      <c r="F6" s="219"/>
      <c r="G6" s="48"/>
    </row>
    <row r="7" spans="1:7" ht="15">
      <c r="A7" s="183"/>
      <c r="G7" s="20"/>
    </row>
    <row r="8" spans="1:7" ht="15">
      <c r="A8" s="182"/>
      <c r="G8" s="20"/>
    </row>
    <row r="9" spans="1:9" ht="15">
      <c r="A9" s="50" t="s">
        <v>14</v>
      </c>
      <c r="B9" s="47">
        <v>3</v>
      </c>
      <c r="D9" s="17">
        <f>+'[1]IS'!G12</f>
        <v>210291</v>
      </c>
      <c r="E9" s="142"/>
      <c r="F9" s="17">
        <v>209847</v>
      </c>
      <c r="I9" s="199"/>
    </row>
    <row r="10" spans="1:10" ht="15">
      <c r="A10" s="50" t="s">
        <v>15</v>
      </c>
      <c r="B10" s="47">
        <v>4</v>
      </c>
      <c r="D10" s="17">
        <f>+'[1]IS'!G13</f>
        <v>4143</v>
      </c>
      <c r="E10" s="142"/>
      <c r="F10" s="17">
        <v>3823</v>
      </c>
      <c r="I10" s="199"/>
      <c r="J10" s="202"/>
    </row>
    <row r="11" spans="1:10" ht="15.75" customHeight="1">
      <c r="A11" s="49" t="s">
        <v>16</v>
      </c>
      <c r="D11" s="17">
        <f>+'[1]IS'!G14</f>
        <v>1113</v>
      </c>
      <c r="E11" s="142"/>
      <c r="F11" s="17">
        <v>4341</v>
      </c>
      <c r="I11" s="199"/>
      <c r="J11" s="202"/>
    </row>
    <row r="12" spans="1:10" ht="15">
      <c r="A12" s="50" t="s">
        <v>17</v>
      </c>
      <c r="B12" s="164">
        <v>5</v>
      </c>
      <c r="C12" s="164"/>
      <c r="D12" s="17">
        <f>+'[1]IS'!G15</f>
        <v>-59002</v>
      </c>
      <c r="E12" s="142"/>
      <c r="F12" s="17">
        <v>-57460</v>
      </c>
      <c r="I12" s="199"/>
      <c r="J12" s="202"/>
    </row>
    <row r="13" spans="1:10" ht="15">
      <c r="A13" s="50" t="s">
        <v>18</v>
      </c>
      <c r="B13" s="47">
        <v>6</v>
      </c>
      <c r="D13" s="17">
        <f>+'[1]IS'!G16</f>
        <v>-65710</v>
      </c>
      <c r="E13" s="142"/>
      <c r="F13" s="17">
        <v>-68972</v>
      </c>
      <c r="I13" s="199"/>
      <c r="J13" s="202"/>
    </row>
    <row r="14" spans="1:10" ht="15">
      <c r="A14" s="50" t="s">
        <v>19</v>
      </c>
      <c r="B14" s="47">
        <v>7</v>
      </c>
      <c r="D14" s="17">
        <f>+'[1]IS'!G17</f>
        <v>-34859</v>
      </c>
      <c r="E14" s="142"/>
      <c r="F14" s="17">
        <v>-34051</v>
      </c>
      <c r="I14" s="199"/>
      <c r="J14" s="202"/>
    </row>
    <row r="15" spans="1:10" ht="15">
      <c r="A15" s="50" t="s">
        <v>20</v>
      </c>
      <c r="B15" s="47" t="s">
        <v>6</v>
      </c>
      <c r="D15" s="17">
        <f>+'[1]IS'!G18</f>
        <v>-8941</v>
      </c>
      <c r="E15" s="142"/>
      <c r="F15" s="17">
        <v>-8454</v>
      </c>
      <c r="I15" s="199"/>
      <c r="J15" s="202"/>
    </row>
    <row r="16" spans="1:10" ht="15">
      <c r="A16" s="50" t="s">
        <v>21</v>
      </c>
      <c r="B16" s="47" t="s">
        <v>3</v>
      </c>
      <c r="D16" s="17">
        <f>+'[1]IS'!$G$19</f>
        <v>-6219</v>
      </c>
      <c r="E16" s="142"/>
      <c r="F16" s="17">
        <v>-5104</v>
      </c>
      <c r="I16" s="199"/>
      <c r="J16" s="202"/>
    </row>
    <row r="17" spans="1:10" ht="15">
      <c r="A17" s="117" t="s">
        <v>22</v>
      </c>
      <c r="D17" s="146">
        <f>SUM(D9:D16)</f>
        <v>40816</v>
      </c>
      <c r="E17" s="142"/>
      <c r="F17" s="146">
        <f>SUM(F9:F16)</f>
        <v>43970</v>
      </c>
      <c r="I17" s="199"/>
      <c r="J17" s="202"/>
    </row>
    <row r="18" spans="1:6" ht="15">
      <c r="A18" s="50"/>
      <c r="D18" s="151"/>
      <c r="E18" s="142"/>
      <c r="F18" s="151"/>
    </row>
    <row r="19" spans="1:6" ht="15">
      <c r="A19" s="50" t="s">
        <v>23</v>
      </c>
      <c r="B19" s="47">
        <v>10</v>
      </c>
      <c r="D19" s="147">
        <f>+'[1]IS'!G22</f>
        <v>-975</v>
      </c>
      <c r="E19" s="142"/>
      <c r="F19" s="147">
        <v>-875</v>
      </c>
    </row>
    <row r="20" spans="1:6" ht="15">
      <c r="A20" s="50"/>
      <c r="D20" s="151"/>
      <c r="E20" s="142"/>
      <c r="F20" s="151"/>
    </row>
    <row r="21" spans="1:6" ht="15">
      <c r="A21" s="50" t="s">
        <v>24</v>
      </c>
      <c r="B21" s="47">
        <v>11</v>
      </c>
      <c r="D21" s="17">
        <f>+'[1]IS'!G24</f>
        <v>11757</v>
      </c>
      <c r="E21" s="142"/>
      <c r="F21" s="17">
        <v>11443</v>
      </c>
    </row>
    <row r="22" spans="1:6" ht="15">
      <c r="A22" s="50" t="s">
        <v>25</v>
      </c>
      <c r="B22" s="47">
        <v>12</v>
      </c>
      <c r="D22" s="17">
        <f>+'[1]IS'!G25</f>
        <v>-6451</v>
      </c>
      <c r="E22" s="142"/>
      <c r="F22" s="17">
        <v>-9444</v>
      </c>
    </row>
    <row r="23" spans="1:6" ht="15">
      <c r="A23" s="149" t="s">
        <v>26</v>
      </c>
      <c r="D23" s="154">
        <f>D21+D22</f>
        <v>5306</v>
      </c>
      <c r="E23" s="150"/>
      <c r="F23" s="154">
        <f>F21+F22</f>
        <v>1999</v>
      </c>
    </row>
    <row r="24" spans="1:7" ht="15">
      <c r="A24" s="121"/>
      <c r="D24" s="151"/>
      <c r="E24" s="142"/>
      <c r="F24" s="151"/>
      <c r="G24" s="20"/>
    </row>
    <row r="25" spans="1:7" ht="15">
      <c r="A25" s="117" t="s">
        <v>27</v>
      </c>
      <c r="D25" s="153">
        <f>D17+D23+D19</f>
        <v>45147</v>
      </c>
      <c r="E25" s="142"/>
      <c r="F25" s="153">
        <f>F17+F23+F19</f>
        <v>45094</v>
      </c>
      <c r="G25" s="20"/>
    </row>
    <row r="26" spans="1:7" ht="15">
      <c r="A26" s="117"/>
      <c r="D26" s="151"/>
      <c r="E26" s="142"/>
      <c r="F26" s="151"/>
      <c r="G26" s="20"/>
    </row>
    <row r="27" spans="1:6" ht="15">
      <c r="A27" s="50" t="s">
        <v>28</v>
      </c>
      <c r="B27" s="47">
        <v>13</v>
      </c>
      <c r="D27" s="147">
        <f>+'[1]IS'!$G$30</f>
        <v>-4262</v>
      </c>
      <c r="E27" s="142"/>
      <c r="F27" s="147">
        <v>-4409</v>
      </c>
    </row>
    <row r="28" spans="1:7" ht="15">
      <c r="A28" s="117"/>
      <c r="B28" s="45"/>
      <c r="C28" s="45"/>
      <c r="D28" s="152"/>
      <c r="E28" s="143"/>
      <c r="F28" s="152"/>
      <c r="G28" s="20"/>
    </row>
    <row r="29" spans="1:10" ht="15.75" thickBot="1">
      <c r="A29" s="117" t="s">
        <v>29</v>
      </c>
      <c r="B29" s="45"/>
      <c r="C29" s="45"/>
      <c r="D29" s="148">
        <f>D25+D27</f>
        <v>40885</v>
      </c>
      <c r="E29" s="143"/>
      <c r="F29" s="148">
        <f>F25+F27</f>
        <v>40685</v>
      </c>
      <c r="G29" s="20"/>
      <c r="I29" s="199"/>
      <c r="J29" s="202"/>
    </row>
    <row r="30" spans="1:7" ht="15.75" thickTop="1">
      <c r="A30" s="117"/>
      <c r="B30" s="45"/>
      <c r="C30" s="45"/>
      <c r="D30" s="152"/>
      <c r="E30" s="45"/>
      <c r="F30" s="152"/>
      <c r="G30" s="20"/>
    </row>
    <row r="31" spans="1:7" ht="15">
      <c r="A31" s="145" t="s">
        <v>30</v>
      </c>
      <c r="B31" s="184"/>
      <c r="C31" s="184"/>
      <c r="D31" s="158"/>
      <c r="E31" s="157"/>
      <c r="F31" s="158"/>
      <c r="G31" s="20"/>
    </row>
    <row r="32" spans="1:7" ht="15.75" customHeight="1">
      <c r="A32" s="159" t="s">
        <v>31</v>
      </c>
      <c r="B32" s="47">
        <v>14</v>
      </c>
      <c r="D32" s="168">
        <f>+'[1]IS'!$G$35</f>
        <v>512</v>
      </c>
      <c r="E32" s="160"/>
      <c r="F32" s="168">
        <v>314</v>
      </c>
      <c r="G32" s="20"/>
    </row>
    <row r="33" spans="1:7" ht="15">
      <c r="A33" s="159" t="s">
        <v>143</v>
      </c>
      <c r="B33" s="47" t="s">
        <v>7</v>
      </c>
      <c r="D33" s="191">
        <f>+'[1]IS'!$G$36</f>
        <v>18</v>
      </c>
      <c r="E33" s="160"/>
      <c r="F33" s="191">
        <v>2706</v>
      </c>
      <c r="G33" s="20"/>
    </row>
    <row r="34" spans="1:7" ht="30">
      <c r="A34" s="159" t="s">
        <v>32</v>
      </c>
      <c r="B34" s="47">
        <v>13</v>
      </c>
      <c r="D34" s="191">
        <f>+'[1]IS'!$G$37</f>
        <v>-2</v>
      </c>
      <c r="E34" s="160"/>
      <c r="F34" s="191">
        <v>-271</v>
      </c>
      <c r="G34" s="20"/>
    </row>
    <row r="35" spans="1:7" ht="15">
      <c r="A35" s="155" t="s">
        <v>33</v>
      </c>
      <c r="B35" s="21"/>
      <c r="C35" s="21"/>
      <c r="D35" s="163">
        <f>SUM(D32:D34)</f>
        <v>528</v>
      </c>
      <c r="E35" s="157"/>
      <c r="F35" s="163">
        <f>SUM(F32:F34)</f>
        <v>2749</v>
      </c>
      <c r="G35" s="20"/>
    </row>
    <row r="36" spans="1:7" ht="15">
      <c r="A36" s="145"/>
      <c r="B36" s="21"/>
      <c r="C36" s="21"/>
      <c r="D36" s="152"/>
      <c r="E36" s="143"/>
      <c r="F36" s="152"/>
      <c r="G36" s="20"/>
    </row>
    <row r="37" spans="1:7" ht="29.25" thickBot="1">
      <c r="A37" s="155" t="s">
        <v>34</v>
      </c>
      <c r="B37" s="156"/>
      <c r="C37" s="156"/>
      <c r="D37" s="148">
        <f>D35+D29</f>
        <v>41413</v>
      </c>
      <c r="E37" s="143"/>
      <c r="F37" s="148">
        <f>F35+F29</f>
        <v>43434</v>
      </c>
      <c r="G37" s="20"/>
    </row>
    <row r="38" spans="1:7" ht="15.75" thickTop="1">
      <c r="A38" s="161"/>
      <c r="B38" s="156"/>
      <c r="C38" s="156"/>
      <c r="D38" s="162"/>
      <c r="E38" s="156"/>
      <c r="F38" s="162"/>
      <c r="G38" s="20"/>
    </row>
    <row r="39" spans="1:7" ht="15">
      <c r="A39" s="50" t="s">
        <v>35</v>
      </c>
      <c r="B39" s="47">
        <v>27</v>
      </c>
      <c r="C39" s="179" t="s">
        <v>4</v>
      </c>
      <c r="D39" s="180">
        <v>0.32</v>
      </c>
      <c r="E39" s="179"/>
      <c r="F39" s="180">
        <v>0.31</v>
      </c>
      <c r="G39" s="20"/>
    </row>
    <row r="40" ht="15">
      <c r="A40" s="77"/>
    </row>
    <row r="41" ht="15">
      <c r="A41" s="77"/>
    </row>
    <row r="42" spans="1:6" ht="15">
      <c r="A42" s="207" t="s">
        <v>137</v>
      </c>
      <c r="B42" s="208"/>
      <c r="C42" s="208"/>
      <c r="D42" s="208"/>
      <c r="E42" s="45"/>
      <c r="F42" s="45"/>
    </row>
    <row r="43" ht="15">
      <c r="A43" s="77"/>
    </row>
    <row r="45" ht="15">
      <c r="A45" s="19" t="s">
        <v>36</v>
      </c>
    </row>
    <row r="46" ht="15">
      <c r="A46" s="93" t="s">
        <v>8</v>
      </c>
    </row>
    <row r="48" ht="15">
      <c r="A48" s="19" t="s">
        <v>37</v>
      </c>
    </row>
    <row r="49" ht="15">
      <c r="A49" s="93" t="s">
        <v>9</v>
      </c>
    </row>
    <row r="51" ht="15">
      <c r="A51" s="107" t="s">
        <v>38</v>
      </c>
    </row>
    <row r="52" ht="15">
      <c r="A52" s="108" t="s">
        <v>10</v>
      </c>
    </row>
    <row r="54" ht="15">
      <c r="A54" s="50"/>
    </row>
    <row r="55" ht="15">
      <c r="A55" s="50"/>
    </row>
    <row r="56" ht="15">
      <c r="A56" s="50"/>
    </row>
    <row r="57" spans="1:7" ht="15">
      <c r="A57" s="213"/>
      <c r="B57" s="213"/>
      <c r="C57" s="213"/>
      <c r="D57" s="213"/>
      <c r="E57" s="213"/>
      <c r="F57" s="213"/>
      <c r="G57" s="213"/>
    </row>
    <row r="58" spans="1:7" ht="15">
      <c r="A58" s="19"/>
      <c r="B58" s="46"/>
      <c r="C58" s="46"/>
      <c r="D58" s="46"/>
      <c r="E58" s="46"/>
      <c r="F58" s="46"/>
      <c r="G58" s="19"/>
    </row>
    <row r="59" ht="15">
      <c r="A59" s="42"/>
    </row>
    <row r="60" ht="15">
      <c r="A60" s="109"/>
    </row>
    <row r="61" ht="15">
      <c r="A61" s="110"/>
    </row>
    <row r="62" ht="15">
      <c r="A62" s="110"/>
    </row>
    <row r="63" ht="15">
      <c r="A63" s="107"/>
    </row>
    <row r="64" ht="15">
      <c r="A64" s="111"/>
    </row>
    <row r="65" ht="15">
      <c r="A65" s="112"/>
    </row>
    <row r="70" ht="15">
      <c r="A70" s="113"/>
    </row>
  </sheetData>
  <sheetProtection/>
  <mergeCells count="6">
    <mergeCell ref="A57:G57"/>
    <mergeCell ref="A1:G1"/>
    <mergeCell ref="A2:G2"/>
    <mergeCell ref="B5:B6"/>
    <mergeCell ref="F5:F6"/>
    <mergeCell ref="D5:D6"/>
  </mergeCells>
  <printOptions/>
  <pageMargins left="0.8661417322834646" right="0.15748031496062992" top="0.5905511811023623" bottom="0.2755905511811024" header="0.3937007874015748" footer="0.15748031496062992"/>
  <pageSetup blackAndWhite="1" firstPageNumber="1" useFirstPageNumber="1" fitToHeight="1" fitToWidth="1" horizontalDpi="600" verticalDpi="600" orientation="portrait" paperSize="9" scale="91" r:id="rId1"/>
  <headerFooter alignWithMargins="0">
    <oddFooter>&amp;C&amp;"Times New Roman,Italic"This is a translation from Bulgarian of the financial statements of Sopharma AD for year 2012.&amp;R1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4"/>
  <sheetViews>
    <sheetView view="pageBreakPreview" zoomScaleSheetLayoutView="100" zoomScalePageLayoutView="0" workbookViewId="0" topLeftCell="A50">
      <selection activeCell="A65" sqref="A65"/>
    </sheetView>
  </sheetViews>
  <sheetFormatPr defaultColWidth="9.140625" defaultRowHeight="12.75"/>
  <cols>
    <col min="1" max="1" width="58.28125" style="98" customWidth="1"/>
    <col min="2" max="2" width="8.28125" style="98" customWidth="1"/>
    <col min="3" max="3" width="10.28125" style="98" customWidth="1"/>
    <col min="4" max="4" width="13.7109375" style="98" customWidth="1"/>
    <col min="5" max="5" width="2.140625" style="98" customWidth="1"/>
    <col min="6" max="6" width="12.57421875" style="98" customWidth="1"/>
    <col min="7" max="7" width="2.140625" style="98" customWidth="1"/>
    <col min="8" max="16384" width="9.140625" style="98" customWidth="1"/>
  </cols>
  <sheetData>
    <row r="1" spans="1:6" ht="14.25">
      <c r="A1" s="38" t="e">
        <f>#REF!</f>
        <v>#REF!</v>
      </c>
      <c r="B1" s="114"/>
      <c r="C1" s="114"/>
      <c r="D1" s="114"/>
      <c r="E1" s="114"/>
      <c r="F1" s="38"/>
    </row>
    <row r="2" spans="1:6" ht="14.25">
      <c r="A2" s="39" t="s">
        <v>40</v>
      </c>
      <c r="B2" s="115"/>
      <c r="C2" s="115"/>
      <c r="D2" s="115"/>
      <c r="E2" s="115"/>
      <c r="F2" s="39"/>
    </row>
    <row r="3" spans="1:6" ht="15">
      <c r="A3" s="39" t="s">
        <v>39</v>
      </c>
      <c r="B3" s="116"/>
      <c r="C3" s="116"/>
      <c r="D3" s="116"/>
      <c r="E3" s="116"/>
      <c r="F3" s="25"/>
    </row>
    <row r="4" spans="1:6" ht="26.25" customHeight="1">
      <c r="A4" s="122"/>
      <c r="B4" s="120"/>
      <c r="C4" s="218" t="s">
        <v>13</v>
      </c>
      <c r="D4" s="219" t="s">
        <v>41</v>
      </c>
      <c r="E4" s="120"/>
      <c r="F4" s="219" t="s">
        <v>42</v>
      </c>
    </row>
    <row r="5" spans="2:6" ht="12" customHeight="1">
      <c r="B5" s="120"/>
      <c r="C5" s="218"/>
      <c r="D5" s="220"/>
      <c r="E5" s="120"/>
      <c r="F5" s="220"/>
    </row>
    <row r="6" spans="1:6" ht="14.25">
      <c r="A6" s="39" t="s">
        <v>43</v>
      </c>
      <c r="B6" s="48"/>
      <c r="C6" s="48"/>
      <c r="D6" s="48"/>
      <c r="E6" s="48"/>
      <c r="F6" s="48"/>
    </row>
    <row r="7" spans="1:6" ht="14.25">
      <c r="A7" s="39" t="s">
        <v>44</v>
      </c>
      <c r="B7" s="44"/>
      <c r="C7" s="44"/>
      <c r="D7" s="44"/>
      <c r="E7" s="44"/>
      <c r="F7" s="44"/>
    </row>
    <row r="8" spans="1:9" ht="15">
      <c r="A8" s="25" t="s">
        <v>45</v>
      </c>
      <c r="B8" s="52"/>
      <c r="C8" s="52">
        <v>15</v>
      </c>
      <c r="D8" s="84">
        <f>+'[1]SFP'!F10</f>
        <v>186861</v>
      </c>
      <c r="E8" s="52"/>
      <c r="F8" s="84">
        <v>135048</v>
      </c>
      <c r="H8" s="203"/>
      <c r="I8" s="204"/>
    </row>
    <row r="9" spans="1:11" ht="15">
      <c r="A9" s="35" t="s">
        <v>46</v>
      </c>
      <c r="B9" s="52"/>
      <c r="C9" s="52">
        <v>16</v>
      </c>
      <c r="D9" s="84">
        <f>+'[1]SFP'!F11</f>
        <v>3973</v>
      </c>
      <c r="E9" s="52"/>
      <c r="F9" s="84">
        <v>3386</v>
      </c>
      <c r="H9" s="203"/>
      <c r="I9" s="204"/>
      <c r="K9" s="193" t="s">
        <v>1</v>
      </c>
    </row>
    <row r="10" spans="1:9" ht="15">
      <c r="A10" s="25" t="s">
        <v>47</v>
      </c>
      <c r="B10" s="52"/>
      <c r="C10" s="52">
        <v>17</v>
      </c>
      <c r="D10" s="84">
        <f>+'[1]SFP'!F12</f>
        <v>19391</v>
      </c>
      <c r="E10" s="52"/>
      <c r="F10" s="84">
        <v>19170</v>
      </c>
      <c r="H10" s="203"/>
      <c r="I10" s="204"/>
    </row>
    <row r="11" spans="1:9" ht="15">
      <c r="A11" s="35" t="s">
        <v>48</v>
      </c>
      <c r="B11" s="52"/>
      <c r="C11" s="52">
        <v>18</v>
      </c>
      <c r="D11" s="84">
        <f>+'[1]SFP'!F13</f>
        <v>92932</v>
      </c>
      <c r="E11" s="52"/>
      <c r="F11" s="84">
        <v>88462</v>
      </c>
      <c r="H11" s="203"/>
      <c r="I11" s="204"/>
    </row>
    <row r="12" spans="1:9" ht="15">
      <c r="A12" s="35" t="s">
        <v>49</v>
      </c>
      <c r="B12" s="52"/>
      <c r="C12" s="52">
        <v>19</v>
      </c>
      <c r="D12" s="84">
        <f>+'[1]SFP'!F14</f>
        <v>19472</v>
      </c>
      <c r="E12" s="52"/>
      <c r="F12" s="84">
        <v>16792</v>
      </c>
      <c r="H12" s="203"/>
      <c r="I12" s="204"/>
    </row>
    <row r="13" spans="1:9" ht="15">
      <c r="A13" s="53" t="s">
        <v>138</v>
      </c>
      <c r="B13" s="52"/>
      <c r="C13" s="52">
        <v>20</v>
      </c>
      <c r="D13" s="84">
        <f>+'[1]SFP'!F15</f>
        <v>1183</v>
      </c>
      <c r="E13" s="52"/>
      <c r="F13" s="206">
        <f>16069+272</f>
        <v>16341</v>
      </c>
      <c r="H13" s="203"/>
      <c r="I13" s="204"/>
    </row>
    <row r="14" spans="1:9" ht="15">
      <c r="A14" s="53" t="s">
        <v>139</v>
      </c>
      <c r="B14" s="52"/>
      <c r="C14" s="52">
        <v>21</v>
      </c>
      <c r="D14" s="84">
        <f>+'[1]SFP'!F16</f>
        <v>922</v>
      </c>
      <c r="E14" s="52"/>
      <c r="F14" s="94">
        <v>0</v>
      </c>
      <c r="H14" s="203"/>
      <c r="I14" s="204"/>
    </row>
    <row r="15" spans="1:9" ht="15">
      <c r="A15" s="22"/>
      <c r="B15" s="44"/>
      <c r="C15" s="44"/>
      <c r="D15" s="86">
        <f>SUM(D8:D14)</f>
        <v>324734</v>
      </c>
      <c r="E15" s="44"/>
      <c r="F15" s="86">
        <f>SUM(F8:F14)</f>
        <v>279199</v>
      </c>
      <c r="H15" s="203"/>
      <c r="I15" s="204"/>
    </row>
    <row r="16" spans="1:6" ht="14.25" customHeight="1">
      <c r="A16" s="39" t="s">
        <v>50</v>
      </c>
      <c r="B16" s="44"/>
      <c r="C16" s="44"/>
      <c r="D16" s="85"/>
      <c r="E16" s="44"/>
      <c r="F16" s="85"/>
    </row>
    <row r="17" spans="1:9" ht="15">
      <c r="A17" s="25" t="s">
        <v>51</v>
      </c>
      <c r="B17" s="52"/>
      <c r="C17" s="52">
        <v>22</v>
      </c>
      <c r="D17" s="84">
        <f>+'[1]SFP'!F19</f>
        <v>54482</v>
      </c>
      <c r="E17" s="52"/>
      <c r="F17" s="85">
        <v>50916</v>
      </c>
      <c r="H17" s="203"/>
      <c r="I17" s="204"/>
    </row>
    <row r="18" spans="1:9" ht="15">
      <c r="A18" s="25" t="s">
        <v>52</v>
      </c>
      <c r="B18" s="52"/>
      <c r="C18" s="52">
        <v>23</v>
      </c>
      <c r="D18" s="84">
        <f>+'[1]SFP'!F20</f>
        <v>167113</v>
      </c>
      <c r="E18" s="52"/>
      <c r="F18" s="85">
        <v>135104</v>
      </c>
      <c r="G18" s="124"/>
      <c r="H18" s="203"/>
      <c r="I18" s="204"/>
    </row>
    <row r="19" spans="1:9" ht="15">
      <c r="A19" s="25" t="s">
        <v>53</v>
      </c>
      <c r="B19" s="52"/>
      <c r="C19" s="52">
        <v>24</v>
      </c>
      <c r="D19" s="84">
        <f>+'[1]SFP'!F21</f>
        <v>22539</v>
      </c>
      <c r="E19" s="52"/>
      <c r="F19" s="85">
        <v>29383</v>
      </c>
      <c r="H19" s="203"/>
      <c r="I19" s="204"/>
    </row>
    <row r="20" spans="1:9" ht="15">
      <c r="A20" s="22" t="s">
        <v>54</v>
      </c>
      <c r="B20" s="52"/>
      <c r="C20" s="52">
        <v>25</v>
      </c>
      <c r="D20" s="84">
        <f>+'[1]SFP'!F22</f>
        <v>11560</v>
      </c>
      <c r="E20" s="52"/>
      <c r="F20" s="85">
        <v>10333</v>
      </c>
      <c r="H20" s="203"/>
      <c r="I20" s="204"/>
    </row>
    <row r="21" spans="1:9" ht="15">
      <c r="A21" s="25" t="s">
        <v>55</v>
      </c>
      <c r="B21" s="52"/>
      <c r="C21" s="52">
        <v>26</v>
      </c>
      <c r="D21" s="84">
        <f>+'[1]SFP'!F23</f>
        <v>2595</v>
      </c>
      <c r="E21" s="52"/>
      <c r="F21" s="85">
        <v>18038</v>
      </c>
      <c r="H21" s="203"/>
      <c r="I21" s="204"/>
    </row>
    <row r="22" spans="1:9" ht="14.25">
      <c r="A22" s="39"/>
      <c r="B22" s="44"/>
      <c r="C22" s="44"/>
      <c r="D22" s="86">
        <f>SUM(D17:D21)</f>
        <v>258289</v>
      </c>
      <c r="E22" s="44"/>
      <c r="F22" s="86">
        <f>SUM(F17:F21)</f>
        <v>243774</v>
      </c>
      <c r="H22" s="124"/>
      <c r="I22" s="200"/>
    </row>
    <row r="23" spans="1:6" ht="14.25">
      <c r="A23" s="39"/>
      <c r="B23" s="44"/>
      <c r="C23" s="44"/>
      <c r="D23" s="87"/>
      <c r="E23" s="44"/>
      <c r="F23" s="87"/>
    </row>
    <row r="24" spans="1:6" ht="15.75" customHeight="1" thickBot="1">
      <c r="A24" s="39" t="s">
        <v>56</v>
      </c>
      <c r="B24" s="44"/>
      <c r="C24" s="44"/>
      <c r="D24" s="88">
        <f>SUM(D15+D22)</f>
        <v>583023</v>
      </c>
      <c r="E24" s="44"/>
      <c r="F24" s="88">
        <f>SUM(F15+F22)</f>
        <v>522973</v>
      </c>
    </row>
    <row r="25" spans="1:6" ht="15.75" thickTop="1">
      <c r="A25" s="25"/>
      <c r="B25" s="52"/>
      <c r="C25" s="52"/>
      <c r="D25" s="85"/>
      <c r="E25" s="52"/>
      <c r="F25" s="85"/>
    </row>
    <row r="26" spans="1:6" ht="15.75" customHeight="1">
      <c r="A26" s="39" t="s">
        <v>57</v>
      </c>
      <c r="B26" s="48"/>
      <c r="C26" s="48"/>
      <c r="D26" s="125"/>
      <c r="E26" s="48"/>
      <c r="F26" s="125"/>
    </row>
    <row r="27" spans="1:6" ht="16.5" customHeight="1">
      <c r="A27" s="126" t="s">
        <v>58</v>
      </c>
      <c r="B27" s="48"/>
      <c r="C27" s="52"/>
      <c r="D27" s="125"/>
      <c r="E27" s="48"/>
      <c r="F27" s="125"/>
    </row>
    <row r="28" spans="1:6" ht="12.75">
      <c r="A28" s="126"/>
      <c r="B28" s="48"/>
      <c r="C28" s="48"/>
      <c r="D28" s="125"/>
      <c r="E28" s="48"/>
      <c r="F28" s="125"/>
    </row>
    <row r="29" spans="1:9" ht="15">
      <c r="A29" s="25" t="s">
        <v>59</v>
      </c>
      <c r="B29" s="103"/>
      <c r="C29" s="103"/>
      <c r="D29" s="206">
        <f>+'[1]SFP'!F31</f>
        <v>132000</v>
      </c>
      <c r="E29" s="103"/>
      <c r="F29" s="85">
        <v>132000</v>
      </c>
      <c r="H29" s="124"/>
      <c r="I29" s="200"/>
    </row>
    <row r="30" spans="1:9" ht="15">
      <c r="A30" s="25" t="s">
        <v>60</v>
      </c>
      <c r="B30" s="103"/>
      <c r="C30" s="103"/>
      <c r="D30" s="206">
        <f>+'[1]SFP'!F32</f>
        <v>-12156</v>
      </c>
      <c r="E30" s="103"/>
      <c r="F30" s="177">
        <v>-10036</v>
      </c>
      <c r="H30" s="124"/>
      <c r="I30" s="200"/>
    </row>
    <row r="31" spans="1:9" ht="15">
      <c r="A31" s="25" t="s">
        <v>61</v>
      </c>
      <c r="B31" s="103"/>
      <c r="C31" s="103"/>
      <c r="D31" s="206">
        <f>+'[1]SFP'!F33</f>
        <v>189928</v>
      </c>
      <c r="E31" s="103"/>
      <c r="F31" s="85">
        <v>157913</v>
      </c>
      <c r="H31" s="124"/>
      <c r="I31" s="200"/>
    </row>
    <row r="32" spans="1:9" ht="15">
      <c r="A32" s="25" t="s">
        <v>62</v>
      </c>
      <c r="B32" s="103"/>
      <c r="C32" s="103"/>
      <c r="D32" s="206">
        <f>+'[1]SFP'!F34</f>
        <v>41168</v>
      </c>
      <c r="E32" s="103"/>
      <c r="F32" s="85">
        <v>40791</v>
      </c>
      <c r="H32" s="124"/>
      <c r="I32" s="200"/>
    </row>
    <row r="33" spans="1:9" ht="14.25">
      <c r="A33" s="39"/>
      <c r="B33" s="44"/>
      <c r="C33" s="48">
        <v>27</v>
      </c>
      <c r="D33" s="89">
        <f>SUM(D29:D32)</f>
        <v>350940</v>
      </c>
      <c r="E33" s="52"/>
      <c r="F33" s="89">
        <f>SUM(F29:F32)</f>
        <v>320668</v>
      </c>
      <c r="H33" s="124"/>
      <c r="I33" s="200"/>
    </row>
    <row r="34" spans="1:6" ht="15">
      <c r="A34" s="126" t="s">
        <v>63</v>
      </c>
      <c r="B34" s="44"/>
      <c r="C34" s="44"/>
      <c r="D34" s="85"/>
      <c r="E34" s="44"/>
      <c r="F34" s="85"/>
    </row>
    <row r="35" spans="1:6" ht="15">
      <c r="A35" s="39" t="s">
        <v>64</v>
      </c>
      <c r="B35" s="103"/>
      <c r="C35" s="103"/>
      <c r="D35" s="85"/>
      <c r="E35" s="103"/>
      <c r="F35" s="85"/>
    </row>
    <row r="36" spans="1:10" ht="15">
      <c r="A36" s="25" t="s">
        <v>65</v>
      </c>
      <c r="B36" s="103"/>
      <c r="C36" s="103">
        <v>28</v>
      </c>
      <c r="D36" s="206">
        <f>+'[1]SFP'!F38</f>
        <v>51779</v>
      </c>
      <c r="E36" s="103"/>
      <c r="F36" s="123">
        <v>18737</v>
      </c>
      <c r="H36" s="124"/>
      <c r="I36" s="200"/>
      <c r="J36" s="201"/>
    </row>
    <row r="37" spans="1:10" ht="15">
      <c r="A37" s="35" t="s">
        <v>66</v>
      </c>
      <c r="B37" s="103"/>
      <c r="C37" s="103">
        <v>29</v>
      </c>
      <c r="D37" s="206">
        <f>+'[1]SFP'!F39</f>
        <v>3815</v>
      </c>
      <c r="E37" s="103"/>
      <c r="F37" s="123">
        <f>3883-19</f>
        <v>3864</v>
      </c>
      <c r="H37" s="124"/>
      <c r="I37" s="200"/>
      <c r="J37" s="201"/>
    </row>
    <row r="38" spans="1:10" ht="15">
      <c r="A38" s="25" t="s">
        <v>67</v>
      </c>
      <c r="B38" s="103"/>
      <c r="C38" s="103">
        <v>30</v>
      </c>
      <c r="D38" s="206">
        <f>+'[1]SFP'!F40</f>
        <v>1371</v>
      </c>
      <c r="E38" s="103"/>
      <c r="F38" s="123">
        <v>1269</v>
      </c>
      <c r="H38" s="124"/>
      <c r="I38" s="200"/>
      <c r="J38" s="201"/>
    </row>
    <row r="39" spans="1:10" ht="15">
      <c r="A39" s="36" t="s">
        <v>68</v>
      </c>
      <c r="B39" s="103"/>
      <c r="C39" s="103">
        <v>31</v>
      </c>
      <c r="D39" s="206">
        <f>+'[1]SFP'!F41</f>
        <v>682</v>
      </c>
      <c r="E39" s="103"/>
      <c r="F39" s="123">
        <v>304</v>
      </c>
      <c r="H39" s="124"/>
      <c r="I39" s="200"/>
      <c r="J39" s="201"/>
    </row>
    <row r="40" spans="1:10" ht="15">
      <c r="A40" s="22"/>
      <c r="B40" s="44"/>
      <c r="C40" s="44"/>
      <c r="D40" s="89">
        <f>SUM(D36:D39)</f>
        <v>57647</v>
      </c>
      <c r="E40" s="44"/>
      <c r="F40" s="89">
        <f>SUM(F36:F39)</f>
        <v>24174</v>
      </c>
      <c r="H40" s="124"/>
      <c r="I40" s="200"/>
      <c r="J40" s="201"/>
    </row>
    <row r="41" ht="8.25" customHeight="1"/>
    <row r="42" spans="1:6" ht="15">
      <c r="A42" s="39" t="s">
        <v>69</v>
      </c>
      <c r="B42" s="127"/>
      <c r="C42" s="127"/>
      <c r="D42" s="128"/>
      <c r="E42" s="127"/>
      <c r="F42" s="128"/>
    </row>
    <row r="43" spans="1:10" ht="15">
      <c r="A43" s="36" t="s">
        <v>70</v>
      </c>
      <c r="B43" s="52"/>
      <c r="C43" s="52">
        <v>32</v>
      </c>
      <c r="D43" s="206">
        <f>+'[1]SFP'!F45</f>
        <v>152778</v>
      </c>
      <c r="E43" s="52"/>
      <c r="F43" s="134">
        <v>130123</v>
      </c>
      <c r="H43" s="124"/>
      <c r="I43" s="200"/>
      <c r="J43" s="201"/>
    </row>
    <row r="44" spans="1:10" ht="15">
      <c r="A44" s="36" t="s">
        <v>71</v>
      </c>
      <c r="B44" s="52"/>
      <c r="C44" s="52">
        <v>28</v>
      </c>
      <c r="D44" s="206">
        <f>+'[1]SFP'!F46</f>
        <v>5888</v>
      </c>
      <c r="E44" s="52"/>
      <c r="F44" s="134">
        <v>22620</v>
      </c>
      <c r="H44" s="124"/>
      <c r="I44" s="200"/>
      <c r="J44" s="201"/>
    </row>
    <row r="45" spans="1:10" ht="15">
      <c r="A45" s="36" t="s">
        <v>72</v>
      </c>
      <c r="B45" s="52"/>
      <c r="C45" s="52">
        <v>33</v>
      </c>
      <c r="D45" s="206">
        <f>+'[1]SFP'!F47</f>
        <v>7090</v>
      </c>
      <c r="E45" s="52"/>
      <c r="F45" s="134">
        <f>16645-101</f>
        <v>16544</v>
      </c>
      <c r="H45" s="124"/>
      <c r="I45" s="200"/>
      <c r="J45" s="201"/>
    </row>
    <row r="46" spans="1:10" ht="15">
      <c r="A46" s="36" t="s">
        <v>73</v>
      </c>
      <c r="B46" s="52"/>
      <c r="C46" s="52">
        <v>34</v>
      </c>
      <c r="D46" s="206">
        <f>+'[1]SFP'!F48</f>
        <v>3782</v>
      </c>
      <c r="E46" s="52"/>
      <c r="F46" s="134">
        <v>5236</v>
      </c>
      <c r="G46" s="124"/>
      <c r="H46" s="124"/>
      <c r="I46" s="200"/>
      <c r="J46" s="201"/>
    </row>
    <row r="47" spans="1:10" ht="15">
      <c r="A47" s="36" t="s">
        <v>74</v>
      </c>
      <c r="B47" s="52"/>
      <c r="C47" s="52">
        <v>35</v>
      </c>
      <c r="D47" s="206">
        <f>+'[1]SFP'!F49</f>
        <v>208</v>
      </c>
      <c r="E47" s="52"/>
      <c r="F47" s="134">
        <v>262</v>
      </c>
      <c r="G47" s="124"/>
      <c r="H47" s="124"/>
      <c r="I47" s="200"/>
      <c r="J47" s="201"/>
    </row>
    <row r="48" spans="1:10" ht="15">
      <c r="A48" s="71" t="s">
        <v>75</v>
      </c>
      <c r="B48" s="52"/>
      <c r="C48" s="52">
        <v>36</v>
      </c>
      <c r="D48" s="206">
        <f>+'[1]SFP'!F50</f>
        <v>3684</v>
      </c>
      <c r="E48" s="52"/>
      <c r="F48" s="134">
        <v>2748</v>
      </c>
      <c r="G48" s="124"/>
      <c r="H48" s="124"/>
      <c r="I48" s="200"/>
      <c r="J48" s="201"/>
    </row>
    <row r="49" spans="1:12" ht="15">
      <c r="A49" s="36" t="s">
        <v>76</v>
      </c>
      <c r="B49" s="52"/>
      <c r="C49" s="52">
        <v>37</v>
      </c>
      <c r="D49" s="206">
        <f>+'[1]SFP'!F51</f>
        <v>1006</v>
      </c>
      <c r="E49" s="52"/>
      <c r="F49" s="134">
        <f>597+1</f>
        <v>598</v>
      </c>
      <c r="H49" s="124"/>
      <c r="I49" s="200"/>
      <c r="J49" s="201"/>
      <c r="L49" s="144"/>
    </row>
    <row r="50" spans="1:12" ht="14.25">
      <c r="A50" s="39"/>
      <c r="B50" s="44"/>
      <c r="C50" s="44"/>
      <c r="D50" s="89">
        <f>SUM(D43:D49)</f>
        <v>174436</v>
      </c>
      <c r="E50" s="44"/>
      <c r="F50" s="89">
        <f>SUM(F43:F49)</f>
        <v>178131</v>
      </c>
      <c r="H50" s="124"/>
      <c r="I50" s="200"/>
      <c r="J50" s="201"/>
      <c r="L50" s="144"/>
    </row>
    <row r="51" spans="1:6" ht="6.75" customHeight="1">
      <c r="A51" s="39"/>
      <c r="B51" s="44"/>
      <c r="C51" s="44"/>
      <c r="D51" s="90"/>
      <c r="E51" s="44"/>
      <c r="F51" s="90"/>
    </row>
    <row r="52" spans="1:10" ht="14.25">
      <c r="A52" s="126" t="s">
        <v>77</v>
      </c>
      <c r="B52" s="44"/>
      <c r="C52" s="44"/>
      <c r="D52" s="91">
        <f>D40+D50</f>
        <v>232083</v>
      </c>
      <c r="E52" s="44"/>
      <c r="F52" s="91">
        <f>F40+F50</f>
        <v>202305</v>
      </c>
      <c r="J52" s="201"/>
    </row>
    <row r="53" spans="1:6" ht="5.25" customHeight="1">
      <c r="A53" s="129"/>
      <c r="B53" s="44"/>
      <c r="C53" s="44"/>
      <c r="D53" s="90"/>
      <c r="E53" s="44"/>
      <c r="F53" s="90"/>
    </row>
    <row r="54" spans="1:6" ht="15" thickBot="1">
      <c r="A54" s="39" t="s">
        <v>78</v>
      </c>
      <c r="B54" s="44"/>
      <c r="C54" s="44"/>
      <c r="D54" s="92">
        <f>D33+D52</f>
        <v>583023</v>
      </c>
      <c r="E54" s="44"/>
      <c r="F54" s="92">
        <f>F33+F52</f>
        <v>522973</v>
      </c>
    </row>
    <row r="55" spans="1:6" ht="15.75" thickTop="1">
      <c r="A55" s="25"/>
      <c r="B55" s="52"/>
      <c r="C55" s="52"/>
      <c r="D55" s="165"/>
      <c r="E55" s="52"/>
      <c r="F55" s="165"/>
    </row>
    <row r="56" spans="1:6" ht="15">
      <c r="A56" s="137" t="str">
        <f>'IS'!A42</f>
        <v>The accompanying notes on pages 5 to 91 form an integral part of these financial statements.</v>
      </c>
      <c r="B56" s="52"/>
      <c r="C56" s="138"/>
      <c r="D56" s="192"/>
      <c r="E56" s="138"/>
      <c r="F56" s="139"/>
    </row>
    <row r="57" spans="1:6" ht="15">
      <c r="A57" s="137"/>
      <c r="B57" s="52"/>
      <c r="C57" s="138"/>
      <c r="D57" s="192"/>
      <c r="E57" s="138"/>
      <c r="F57" s="139"/>
    </row>
    <row r="58" spans="1:6" ht="27" customHeight="1">
      <c r="A58" s="221" t="s">
        <v>140</v>
      </c>
      <c r="B58" s="221"/>
      <c r="C58" s="221"/>
      <c r="D58" s="221"/>
      <c r="E58" s="221"/>
      <c r="F58" s="221"/>
    </row>
    <row r="59" spans="1:6" ht="21.75" customHeight="1">
      <c r="A59" s="137"/>
      <c r="B59" s="52"/>
      <c r="C59" s="138"/>
      <c r="D59" s="141"/>
      <c r="E59" s="138"/>
      <c r="F59" s="139"/>
    </row>
    <row r="60" spans="1:7" s="21" customFormat="1" ht="15">
      <c r="A60" s="19" t="s">
        <v>36</v>
      </c>
      <c r="B60" s="47"/>
      <c r="C60" s="47"/>
      <c r="D60" s="47"/>
      <c r="E60" s="47"/>
      <c r="F60" s="47"/>
      <c r="G60" s="18"/>
    </row>
    <row r="61" spans="1:7" s="21" customFormat="1" ht="15">
      <c r="A61" s="93" t="s">
        <v>8</v>
      </c>
      <c r="B61" s="47"/>
      <c r="C61" s="47"/>
      <c r="D61" s="47"/>
      <c r="E61" s="47"/>
      <c r="F61" s="47"/>
      <c r="G61" s="18"/>
    </row>
    <row r="62" spans="2:7" s="21" customFormat="1" ht="15">
      <c r="B62" s="47"/>
      <c r="C62" s="47"/>
      <c r="D62" s="47"/>
      <c r="E62" s="47"/>
      <c r="F62" s="47"/>
      <c r="G62" s="18"/>
    </row>
    <row r="63" spans="1:7" s="21" customFormat="1" ht="15">
      <c r="A63" s="19" t="s">
        <v>37</v>
      </c>
      <c r="B63" s="47"/>
      <c r="C63" s="47"/>
      <c r="D63" s="47"/>
      <c r="E63" s="47"/>
      <c r="F63" s="47"/>
      <c r="G63" s="18"/>
    </row>
    <row r="64" spans="1:7" s="21" customFormat="1" ht="15">
      <c r="A64" s="93" t="s">
        <v>9</v>
      </c>
      <c r="B64" s="47"/>
      <c r="C64" s="47"/>
      <c r="D64" s="47"/>
      <c r="E64" s="47"/>
      <c r="F64" s="47"/>
      <c r="G64" s="18"/>
    </row>
    <row r="65" spans="2:7" s="21" customFormat="1" ht="15">
      <c r="B65" s="47"/>
      <c r="C65" s="47"/>
      <c r="D65" s="47"/>
      <c r="E65" s="47"/>
      <c r="F65" s="47"/>
      <c r="G65" s="18"/>
    </row>
    <row r="66" spans="1:7" s="21" customFormat="1" ht="15">
      <c r="A66" s="107" t="s">
        <v>38</v>
      </c>
      <c r="B66" s="47"/>
      <c r="C66" s="47"/>
      <c r="D66" s="47"/>
      <c r="E66" s="47"/>
      <c r="F66" s="47"/>
      <c r="G66" s="18"/>
    </row>
    <row r="67" spans="1:7" s="21" customFormat="1" ht="15">
      <c r="A67" s="108" t="s">
        <v>10</v>
      </c>
      <c r="B67" s="47"/>
      <c r="C67" s="47"/>
      <c r="D67" s="47"/>
      <c r="E67" s="47"/>
      <c r="F67" s="47"/>
      <c r="G67" s="18"/>
    </row>
    <row r="68" spans="1:6" s="21" customFormat="1" ht="15">
      <c r="A68" s="108"/>
      <c r="B68" s="47"/>
      <c r="C68" s="47"/>
      <c r="D68" s="47"/>
      <c r="E68" s="47"/>
      <c r="F68" s="47"/>
    </row>
    <row r="72" ht="15">
      <c r="A72" s="123"/>
    </row>
    <row r="73" ht="15">
      <c r="A73" s="123"/>
    </row>
    <row r="74" ht="15">
      <c r="A74" s="123"/>
    </row>
  </sheetData>
  <sheetProtection/>
  <mergeCells count="4">
    <mergeCell ref="F4:F5"/>
    <mergeCell ref="C4:C5"/>
    <mergeCell ref="D4:D5"/>
    <mergeCell ref="A58:F58"/>
  </mergeCells>
  <printOptions/>
  <pageMargins left="0.7480314960629921" right="0.7480314960629921" top="0.5511811023622047" bottom="0.4724409448818898" header="0.5118110236220472" footer="0.5118110236220472"/>
  <pageSetup horizontalDpi="600" verticalDpi="600" orientation="portrait" paperSize="9" scale="75" r:id="rId1"/>
  <headerFooter alignWithMargins="0">
    <oddFooter>&amp;C&amp;"Times New Roman,Italic"This is a translation from Bulgarian of the financial statements of Sopharma AD for year 2012.&amp;R&amp;"Times New Roman Cyr,Regular"2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73"/>
  <sheetViews>
    <sheetView view="pageBreakPreview" zoomScaleSheetLayoutView="100" zoomScalePageLayoutView="0" workbookViewId="0" topLeftCell="A1">
      <selection activeCell="A21" sqref="A21"/>
    </sheetView>
  </sheetViews>
  <sheetFormatPr defaultColWidth="2.57421875" defaultRowHeight="12.75"/>
  <cols>
    <col min="1" max="1" width="61.7109375" style="15" customWidth="1"/>
    <col min="2" max="2" width="10.7109375" style="8" customWidth="1"/>
    <col min="3" max="3" width="13.140625" style="8" customWidth="1"/>
    <col min="4" max="4" width="1.7109375" style="8" customWidth="1"/>
    <col min="5" max="5" width="12.421875" style="9" customWidth="1"/>
    <col min="6" max="29" width="11.57421875" style="4" customWidth="1"/>
    <col min="30" max="16384" width="2.57421875" style="4" customWidth="1"/>
  </cols>
  <sheetData>
    <row r="1" spans="1:5" s="2" customFormat="1" ht="15">
      <c r="A1" s="222" t="e">
        <f>#REF!</f>
        <v>#REF!</v>
      </c>
      <c r="B1" s="223"/>
      <c r="C1" s="223"/>
      <c r="D1" s="223"/>
      <c r="E1" s="223"/>
    </row>
    <row r="2" spans="1:5" s="3" customFormat="1" ht="15">
      <c r="A2" s="224" t="s">
        <v>79</v>
      </c>
      <c r="B2" s="225"/>
      <c r="C2" s="225"/>
      <c r="D2" s="225"/>
      <c r="E2" s="225"/>
    </row>
    <row r="3" spans="1:5" s="3" customFormat="1" ht="15">
      <c r="A3" s="117" t="str">
        <f>'IS'!A3</f>
        <v>for the year ended 31 December 2012</v>
      </c>
      <c r="B3" s="58"/>
      <c r="C3" s="58"/>
      <c r="D3" s="58"/>
      <c r="E3" s="58"/>
    </row>
    <row r="4" spans="1:5" ht="17.25" customHeight="1">
      <c r="A4" s="59"/>
      <c r="B4" s="79" t="s">
        <v>13</v>
      </c>
      <c r="C4" s="78">
        <v>2012</v>
      </c>
      <c r="D4" s="79"/>
      <c r="E4" s="78">
        <v>2011</v>
      </c>
    </row>
    <row r="5" spans="1:5" ht="14.25" customHeight="1">
      <c r="A5" s="59"/>
      <c r="B5" s="16"/>
      <c r="C5" s="56" t="s">
        <v>0</v>
      </c>
      <c r="D5" s="16"/>
      <c r="E5" s="56" t="s">
        <v>0</v>
      </c>
    </row>
    <row r="6" spans="1:5" ht="11.25" customHeight="1">
      <c r="A6" s="59"/>
      <c r="B6" s="16"/>
      <c r="C6" s="185"/>
      <c r="D6" s="16"/>
      <c r="E6" s="185"/>
    </row>
    <row r="7" spans="1:5" ht="15">
      <c r="A7" s="57" t="s">
        <v>80</v>
      </c>
      <c r="B7" s="60"/>
      <c r="C7" s="61"/>
      <c r="D7" s="60"/>
      <c r="E7" s="61"/>
    </row>
    <row r="8" spans="1:5" ht="15">
      <c r="A8" s="62" t="s">
        <v>81</v>
      </c>
      <c r="B8" s="60"/>
      <c r="C8" s="94">
        <f>+'[2]CFS'!E8</f>
        <v>201195</v>
      </c>
      <c r="D8" s="60"/>
      <c r="E8" s="94">
        <v>211216</v>
      </c>
    </row>
    <row r="9" spans="1:7" ht="15">
      <c r="A9" s="62" t="s">
        <v>82</v>
      </c>
      <c r="B9" s="60"/>
      <c r="C9" s="94">
        <f>+'[2]CFS'!E9</f>
        <v>-170777</v>
      </c>
      <c r="D9" s="60"/>
      <c r="E9" s="94">
        <v>-146585</v>
      </c>
      <c r="G9" s="5"/>
    </row>
    <row r="10" spans="1:7" ht="15">
      <c r="A10" s="62" t="s">
        <v>83</v>
      </c>
      <c r="B10" s="60"/>
      <c r="C10" s="94">
        <f>+'[2]CFS'!E10</f>
        <v>-33025</v>
      </c>
      <c r="D10" s="60"/>
      <c r="E10" s="94">
        <v>-31890</v>
      </c>
      <c r="G10" s="5"/>
    </row>
    <row r="11" spans="1:5" s="7" customFormat="1" ht="15">
      <c r="A11" s="62" t="s">
        <v>84</v>
      </c>
      <c r="B11" s="63"/>
      <c r="C11" s="94">
        <f>+'[2]CFS'!E11</f>
        <v>-1821</v>
      </c>
      <c r="D11" s="63"/>
      <c r="E11" s="94">
        <v>-1867</v>
      </c>
    </row>
    <row r="12" spans="1:7" s="7" customFormat="1" ht="15">
      <c r="A12" s="62" t="s">
        <v>85</v>
      </c>
      <c r="B12" s="63"/>
      <c r="C12" s="94">
        <f>+'[2]CFS'!E12</f>
        <v>11709</v>
      </c>
      <c r="D12" s="63"/>
      <c r="E12" s="94">
        <v>7108</v>
      </c>
      <c r="G12" s="198"/>
    </row>
    <row r="13" spans="1:5" s="7" customFormat="1" ht="15">
      <c r="A13" s="62" t="s">
        <v>86</v>
      </c>
      <c r="B13" s="63"/>
      <c r="C13" s="94">
        <f>+'[2]CFS'!E13</f>
        <v>-5156</v>
      </c>
      <c r="D13" s="63"/>
      <c r="E13" s="94">
        <v>-5637</v>
      </c>
    </row>
    <row r="14" spans="1:5" s="7" customFormat="1" ht="15">
      <c r="A14" s="62" t="s">
        <v>87</v>
      </c>
      <c r="B14" s="63"/>
      <c r="C14" s="94">
        <f>+'[2]CFS'!E14</f>
        <v>-5870.900820000001</v>
      </c>
      <c r="D14" s="63"/>
      <c r="E14" s="94">
        <v>-6374</v>
      </c>
    </row>
    <row r="15" spans="1:5" s="7" customFormat="1" ht="15">
      <c r="A15" s="62" t="s">
        <v>88</v>
      </c>
      <c r="B15" s="63"/>
      <c r="C15" s="94">
        <f>+'[2]CFS'!E15</f>
        <v>-261</v>
      </c>
      <c r="D15" s="63"/>
      <c r="E15" s="94">
        <v>-555</v>
      </c>
    </row>
    <row r="16" spans="1:5" ht="15">
      <c r="A16" s="62" t="s">
        <v>89</v>
      </c>
      <c r="B16" s="63"/>
      <c r="C16" s="94">
        <f>+'[2]CFS'!E16</f>
        <v>-1926</v>
      </c>
      <c r="D16" s="63"/>
      <c r="E16" s="94">
        <v>-1365</v>
      </c>
    </row>
    <row r="17" spans="1:5" s="7" customFormat="1" ht="14.25">
      <c r="A17" s="57" t="s">
        <v>90</v>
      </c>
      <c r="B17" s="63"/>
      <c r="C17" s="95">
        <f>SUM(C8:C16)</f>
        <v>-5932.900820000001</v>
      </c>
      <c r="D17" s="63"/>
      <c r="E17" s="95">
        <f>SUM(E8:E16)</f>
        <v>24051</v>
      </c>
    </row>
    <row r="18" spans="1:5" s="7" customFormat="1" ht="14.25">
      <c r="A18" s="57"/>
      <c r="B18" s="63"/>
      <c r="C18" s="80"/>
      <c r="D18" s="63"/>
      <c r="E18" s="80"/>
    </row>
    <row r="19" spans="1:5" s="7" customFormat="1" ht="14.25">
      <c r="A19" s="64" t="s">
        <v>91</v>
      </c>
      <c r="B19" s="63"/>
      <c r="C19" s="80"/>
      <c r="D19" s="63"/>
      <c r="E19" s="80"/>
    </row>
    <row r="20" spans="1:5" ht="15">
      <c r="A20" s="62" t="s">
        <v>92</v>
      </c>
      <c r="B20" s="63"/>
      <c r="C20" s="94">
        <f>+'[2]CFS'!E20</f>
        <v>-50513</v>
      </c>
      <c r="D20" s="63"/>
      <c r="E20" s="94">
        <v>-26061</v>
      </c>
    </row>
    <row r="21" spans="1:5" ht="15">
      <c r="A21" s="65" t="s">
        <v>93</v>
      </c>
      <c r="B21" s="63"/>
      <c r="C21" s="94">
        <f>+'[2]CFS'!E21</f>
        <v>15</v>
      </c>
      <c r="D21" s="63"/>
      <c r="E21" s="94">
        <v>28</v>
      </c>
    </row>
    <row r="22" spans="1:5" ht="15">
      <c r="A22" s="62" t="s">
        <v>94</v>
      </c>
      <c r="B22" s="63"/>
      <c r="C22" s="94">
        <f>+'[2]CFS'!E22</f>
        <v>-1081</v>
      </c>
      <c r="D22" s="63"/>
      <c r="E22" s="94">
        <v>-1198</v>
      </c>
    </row>
    <row r="23" spans="1:5" ht="15">
      <c r="A23" s="62" t="s">
        <v>95</v>
      </c>
      <c r="B23" s="63"/>
      <c r="C23" s="94">
        <f>+'[2]CFS'!E23</f>
        <v>-2668</v>
      </c>
      <c r="D23" s="63"/>
      <c r="E23" s="94">
        <v>-1578</v>
      </c>
    </row>
    <row r="24" spans="1:5" ht="15">
      <c r="A24" s="62" t="s">
        <v>96</v>
      </c>
      <c r="B24" s="63"/>
      <c r="C24" s="94">
        <f>+'[2]CFS'!E24</f>
        <v>26</v>
      </c>
      <c r="D24" s="63"/>
      <c r="E24" s="94">
        <v>537</v>
      </c>
    </row>
    <row r="25" spans="1:5" ht="15">
      <c r="A25" s="62" t="s">
        <v>97</v>
      </c>
      <c r="B25" s="63"/>
      <c r="C25" s="94">
        <f>+'[2]CFS'!E25</f>
        <v>-5376</v>
      </c>
      <c r="D25" s="63"/>
      <c r="E25" s="94">
        <v>-48</v>
      </c>
    </row>
    <row r="26" spans="1:5" ht="15">
      <c r="A26" s="62" t="s">
        <v>98</v>
      </c>
      <c r="B26" s="63"/>
      <c r="C26" s="94">
        <f>+'[2]CFS'!E26</f>
        <v>179</v>
      </c>
      <c r="D26" s="63"/>
      <c r="E26" s="94">
        <v>689</v>
      </c>
    </row>
    <row r="27" spans="1:5" ht="25.5">
      <c r="A27" s="62" t="s">
        <v>99</v>
      </c>
      <c r="B27" s="63"/>
      <c r="C27" s="94">
        <f>+'[2]CFS'!E27</f>
        <v>6806</v>
      </c>
      <c r="D27" s="63"/>
      <c r="E27" s="94">
        <v>4599</v>
      </c>
    </row>
    <row r="28" spans="1:5" ht="15">
      <c r="A28" s="65" t="s">
        <v>100</v>
      </c>
      <c r="B28" s="63"/>
      <c r="C28" s="94">
        <f>+'[2]CFS'!E28</f>
        <v>-17416</v>
      </c>
      <c r="D28" s="63"/>
      <c r="E28" s="94">
        <v>-86427</v>
      </c>
    </row>
    <row r="29" spans="1:5" ht="15">
      <c r="A29" s="62" t="s">
        <v>101</v>
      </c>
      <c r="B29" s="63"/>
      <c r="C29" s="94">
        <f>+'[2]CFS'!E29</f>
        <v>26691</v>
      </c>
      <c r="D29" s="63"/>
      <c r="E29" s="94">
        <v>61767</v>
      </c>
    </row>
    <row r="30" spans="1:5" ht="15">
      <c r="A30" s="62" t="s">
        <v>102</v>
      </c>
      <c r="B30" s="63"/>
      <c r="C30" s="94">
        <f>+'[2]CFS'!E30</f>
        <v>-1123</v>
      </c>
      <c r="D30" s="63"/>
      <c r="E30" s="94">
        <v>-831</v>
      </c>
    </row>
    <row r="31" spans="1:5" ht="15">
      <c r="A31" s="62" t="s">
        <v>103</v>
      </c>
      <c r="B31" s="63"/>
      <c r="C31" s="94">
        <f>+'[2]CFS'!E31</f>
        <v>702</v>
      </c>
      <c r="D31" s="63"/>
      <c r="E31" s="94">
        <v>1094</v>
      </c>
    </row>
    <row r="32" spans="1:5" ht="15">
      <c r="A32" s="62" t="s">
        <v>104</v>
      </c>
      <c r="B32" s="63"/>
      <c r="C32" s="94">
        <f>+'[2]CFS'!E32</f>
        <v>7640</v>
      </c>
      <c r="D32" s="63"/>
      <c r="E32" s="94">
        <f>4021+122</f>
        <v>4143</v>
      </c>
    </row>
    <row r="33" spans="1:5" ht="15">
      <c r="A33" s="57" t="s">
        <v>105</v>
      </c>
      <c r="B33" s="63"/>
      <c r="C33" s="95">
        <f>SUM(C20:C32)</f>
        <v>-36118</v>
      </c>
      <c r="D33" s="63"/>
      <c r="E33" s="95">
        <f>SUM(E20:E32)</f>
        <v>-43286</v>
      </c>
    </row>
    <row r="34" spans="1:6" ht="15">
      <c r="A34" s="62"/>
      <c r="B34" s="63"/>
      <c r="C34" s="80"/>
      <c r="D34" s="63"/>
      <c r="E34" s="80"/>
      <c r="F34" s="4" t="s">
        <v>1</v>
      </c>
    </row>
    <row r="35" spans="1:5" ht="15">
      <c r="A35" s="64" t="s">
        <v>106</v>
      </c>
      <c r="B35" s="63"/>
      <c r="C35" s="81"/>
      <c r="D35" s="63"/>
      <c r="E35" s="81"/>
    </row>
    <row r="36" spans="1:5" ht="15">
      <c r="A36" s="136" t="s">
        <v>141</v>
      </c>
      <c r="B36" s="63"/>
      <c r="C36" s="94">
        <f>+'[3]CFS'!E36</f>
        <v>29026.460640000005</v>
      </c>
      <c r="D36" s="63"/>
      <c r="E36" s="94">
        <v>49333</v>
      </c>
    </row>
    <row r="37" spans="1:5" ht="15">
      <c r="A37" s="136" t="s">
        <v>142</v>
      </c>
      <c r="B37" s="63"/>
      <c r="C37" s="94">
        <f>+'[3]CFS'!E37</f>
        <v>-28669.21525000001</v>
      </c>
      <c r="D37" s="63"/>
      <c r="E37" s="94">
        <v>-34765</v>
      </c>
    </row>
    <row r="38" spans="1:5" ht="15">
      <c r="A38" s="136" t="s">
        <v>109</v>
      </c>
      <c r="B38" s="63"/>
      <c r="C38" s="94">
        <f>+'[2]CFS'!E38</f>
        <v>1607</v>
      </c>
      <c r="D38" s="63"/>
      <c r="E38" s="94">
        <v>0</v>
      </c>
    </row>
    <row r="39" spans="1:5" ht="15">
      <c r="A39" s="136" t="s">
        <v>110</v>
      </c>
      <c r="B39" s="63"/>
      <c r="C39" s="94">
        <f>+'[2]CFS'!E39</f>
        <v>-1277</v>
      </c>
      <c r="D39" s="63"/>
      <c r="E39" s="94">
        <v>0</v>
      </c>
    </row>
    <row r="40" spans="1:5" ht="15">
      <c r="A40" s="136" t="s">
        <v>107</v>
      </c>
      <c r="B40" s="63"/>
      <c r="C40" s="94">
        <f>+'[3]CFS'!E40</f>
        <v>38798</v>
      </c>
      <c r="D40" s="63"/>
      <c r="E40" s="94">
        <v>17647</v>
      </c>
    </row>
    <row r="41" spans="1:5" ht="15">
      <c r="A41" s="136" t="s">
        <v>108</v>
      </c>
      <c r="B41" s="63"/>
      <c r="C41" s="94">
        <f>+'[3]CFS'!E41</f>
        <v>0</v>
      </c>
      <c r="D41" s="63"/>
      <c r="E41" s="94">
        <v>-5770</v>
      </c>
    </row>
    <row r="42" spans="1:5" ht="15">
      <c r="A42" s="136" t="s">
        <v>60</v>
      </c>
      <c r="B42" s="63"/>
      <c r="C42" s="94">
        <f>+'[2]CFS'!E42</f>
        <v>-2120</v>
      </c>
      <c r="D42" s="63"/>
      <c r="E42" s="94">
        <v>-7644</v>
      </c>
    </row>
    <row r="43" spans="1:5" ht="15">
      <c r="A43" s="62" t="s">
        <v>111</v>
      </c>
      <c r="B43" s="63"/>
      <c r="C43" s="94">
        <f>+'[2]CFS'!E43</f>
        <v>-495</v>
      </c>
      <c r="D43" s="63"/>
      <c r="E43" s="94">
        <v>-426</v>
      </c>
    </row>
    <row r="44" spans="1:5" ht="15">
      <c r="A44" s="66" t="s">
        <v>112</v>
      </c>
      <c r="B44" s="63"/>
      <c r="C44" s="94">
        <f>+'[2]CFS'!E44</f>
        <v>-1477.051</v>
      </c>
      <c r="D44" s="63"/>
      <c r="E44" s="94">
        <v>-1029</v>
      </c>
    </row>
    <row r="45" spans="1:5" ht="15">
      <c r="A45" s="66" t="s">
        <v>113</v>
      </c>
      <c r="B45" s="63"/>
      <c r="C45" s="94">
        <f>+'[2]CFS'!E45</f>
        <v>-8785</v>
      </c>
      <c r="D45" s="63"/>
      <c r="E45" s="94">
        <v>-11055</v>
      </c>
    </row>
    <row r="46" spans="1:5" s="7" customFormat="1" ht="14.25">
      <c r="A46" s="67" t="s">
        <v>114</v>
      </c>
      <c r="B46" s="63"/>
      <c r="C46" s="95">
        <f>SUM(C36:C45)</f>
        <v>26608.194389999997</v>
      </c>
      <c r="D46" s="63"/>
      <c r="E46" s="95">
        <f>SUM(E36:E45)</f>
        <v>6291</v>
      </c>
    </row>
    <row r="47" spans="1:5" ht="15">
      <c r="A47" s="66"/>
      <c r="B47" s="63"/>
      <c r="C47" s="94"/>
      <c r="D47" s="63"/>
      <c r="E47" s="94"/>
    </row>
    <row r="48" spans="1:5" s="26" customFormat="1" ht="15">
      <c r="A48" s="197" t="s">
        <v>117</v>
      </c>
      <c r="B48" s="63"/>
      <c r="C48" s="99">
        <f>C46+C33+C17</f>
        <v>-15442.706430000004</v>
      </c>
      <c r="D48" s="63"/>
      <c r="E48" s="99">
        <f>E46+E33+E17</f>
        <v>-12944</v>
      </c>
    </row>
    <row r="49" spans="1:5" s="26" customFormat="1" ht="5.25" customHeight="1">
      <c r="A49" s="66"/>
      <c r="B49" s="63"/>
      <c r="C49" s="80"/>
      <c r="D49" s="63"/>
      <c r="E49" s="80"/>
    </row>
    <row r="50" spans="1:5" s="27" customFormat="1" ht="15">
      <c r="A50" s="66" t="s">
        <v>115</v>
      </c>
      <c r="B50" s="63"/>
      <c r="C50" s="94">
        <v>18038</v>
      </c>
      <c r="D50" s="63"/>
      <c r="E50" s="94">
        <v>30982</v>
      </c>
    </row>
    <row r="51" spans="1:5" s="27" customFormat="1" ht="6" customHeight="1">
      <c r="A51" s="66"/>
      <c r="B51" s="63"/>
      <c r="C51" s="83"/>
      <c r="D51" s="63"/>
      <c r="E51" s="83"/>
    </row>
    <row r="52" spans="1:5" ht="15.75" thickBot="1">
      <c r="A52" s="67" t="s">
        <v>116</v>
      </c>
      <c r="B52" s="63">
        <v>26</v>
      </c>
      <c r="C52" s="135">
        <f>C50+C48</f>
        <v>2595.293569999996</v>
      </c>
      <c r="D52" s="63"/>
      <c r="E52" s="135">
        <f>E50+E48</f>
        <v>18038</v>
      </c>
    </row>
    <row r="53" spans="1:5" ht="16.5" thickTop="1">
      <c r="A53" s="68"/>
      <c r="B53" s="60"/>
      <c r="C53" s="166"/>
      <c r="D53" s="60"/>
      <c r="E53" s="166"/>
    </row>
    <row r="54" spans="1:5" ht="15">
      <c r="A54" s="104" t="str">
        <f>'IS'!A42</f>
        <v>The accompanying notes on pages 5 to 91 form an integral part of these financial statements.</v>
      </c>
      <c r="B54" s="60"/>
      <c r="C54" s="212"/>
      <c r="D54" s="60"/>
      <c r="E54" s="6"/>
    </row>
    <row r="55" spans="1:5" ht="15">
      <c r="A55" s="104"/>
      <c r="B55" s="60"/>
      <c r="C55" s="60"/>
      <c r="D55" s="60"/>
      <c r="E55" s="6"/>
    </row>
    <row r="56" spans="1:7" s="111" customFormat="1" ht="13.5">
      <c r="A56" s="46" t="s">
        <v>36</v>
      </c>
      <c r="B56" s="47"/>
      <c r="C56" s="47"/>
      <c r="D56" s="47"/>
      <c r="E56" s="47"/>
      <c r="F56" s="47"/>
      <c r="G56" s="47"/>
    </row>
    <row r="57" spans="1:7" s="111" customFormat="1" ht="13.5">
      <c r="A57" s="210" t="s">
        <v>8</v>
      </c>
      <c r="B57" s="47"/>
      <c r="C57" s="47"/>
      <c r="D57" s="47"/>
      <c r="E57" s="47"/>
      <c r="F57" s="47"/>
      <c r="G57" s="47"/>
    </row>
    <row r="58" spans="2:7" s="111" customFormat="1" ht="12.75">
      <c r="B58" s="47"/>
      <c r="C58" s="47"/>
      <c r="D58" s="47"/>
      <c r="E58" s="47"/>
      <c r="F58" s="47"/>
      <c r="G58" s="47"/>
    </row>
    <row r="59" spans="1:7" s="111" customFormat="1" ht="13.5">
      <c r="A59" s="46" t="s">
        <v>37</v>
      </c>
      <c r="B59" s="47"/>
      <c r="C59" s="47"/>
      <c r="D59" s="47"/>
      <c r="E59" s="47"/>
      <c r="F59" s="47"/>
      <c r="G59" s="47"/>
    </row>
    <row r="60" spans="1:7" s="111" customFormat="1" ht="13.5">
      <c r="A60" s="210" t="s">
        <v>9</v>
      </c>
      <c r="B60" s="47"/>
      <c r="C60" s="47"/>
      <c r="D60" s="47"/>
      <c r="E60" s="47"/>
      <c r="F60" s="47"/>
      <c r="G60" s="47"/>
    </row>
    <row r="61" spans="2:7" s="111" customFormat="1" ht="12.75">
      <c r="B61" s="47"/>
      <c r="C61" s="47"/>
      <c r="D61" s="47"/>
      <c r="E61" s="47"/>
      <c r="F61" s="47"/>
      <c r="G61" s="47"/>
    </row>
    <row r="62" spans="1:7" s="111" customFormat="1" ht="13.5">
      <c r="A62" s="133" t="s">
        <v>38</v>
      </c>
      <c r="B62" s="47"/>
      <c r="C62" s="47"/>
      <c r="D62" s="47"/>
      <c r="E62" s="47"/>
      <c r="F62" s="47"/>
      <c r="G62" s="47"/>
    </row>
    <row r="63" spans="1:7" s="111" customFormat="1" ht="13.5">
      <c r="A63" s="211" t="s">
        <v>10</v>
      </c>
      <c r="B63" s="47"/>
      <c r="C63" s="47"/>
      <c r="D63" s="47"/>
      <c r="E63" s="47"/>
      <c r="F63" s="47"/>
      <c r="G63" s="47"/>
    </row>
    <row r="64" spans="1:4" ht="15">
      <c r="A64" s="186"/>
      <c r="B64" s="69"/>
      <c r="C64" s="69"/>
      <c r="D64" s="69"/>
    </row>
    <row r="65" spans="1:5" ht="15">
      <c r="A65" s="187"/>
      <c r="B65" s="188"/>
      <c r="C65" s="188"/>
      <c r="D65" s="188"/>
      <c r="E65" s="189"/>
    </row>
    <row r="66" ht="15">
      <c r="A66" s="190"/>
    </row>
    <row r="67" ht="15">
      <c r="A67" s="105"/>
    </row>
    <row r="68" ht="15">
      <c r="A68" s="106"/>
    </row>
    <row r="69" ht="15">
      <c r="A69" s="130"/>
    </row>
    <row r="70" ht="15">
      <c r="A70" s="131"/>
    </row>
    <row r="71" ht="15">
      <c r="A71" s="130"/>
    </row>
    <row r="72" ht="15">
      <c r="A72" s="132"/>
    </row>
    <row r="73" ht="15">
      <c r="A73" s="132"/>
    </row>
  </sheetData>
  <sheetProtection/>
  <mergeCells count="2">
    <mergeCell ref="A1:E1"/>
    <mergeCell ref="A2:E2"/>
  </mergeCells>
  <printOptions/>
  <pageMargins left="0.8267716535433072" right="0.5118110236220472" top="0.5118110236220472" bottom="0.5118110236220472" header="0.2362204724409449" footer="0.2362204724409449"/>
  <pageSetup blackAndWhite="1" firstPageNumber="3" useFirstPageNumber="1" horizontalDpi="300" verticalDpi="300" orientation="portrait" paperSize="9" scale="80" r:id="rId1"/>
  <headerFooter alignWithMargins="0">
    <oddFooter>&amp;C&amp;"Times New Roman,Italic"This is a translation from Bulgarian of the financial statements of Sopharma AD for year 2012.&amp;R3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58"/>
  <sheetViews>
    <sheetView tabSelected="1" view="pageBreakPreview" zoomScaleSheetLayoutView="100" zoomScalePageLayoutView="0" workbookViewId="0" topLeftCell="A2">
      <selection activeCell="C13" sqref="C13"/>
    </sheetView>
  </sheetViews>
  <sheetFormatPr defaultColWidth="9.140625" defaultRowHeight="12.75"/>
  <cols>
    <col min="1" max="1" width="39.8515625" style="12" customWidth="1"/>
    <col min="2" max="2" width="12.140625" style="12" customWidth="1"/>
    <col min="3" max="3" width="14.140625" style="12" customWidth="1"/>
    <col min="4" max="4" width="0.2890625" style="12" customWidth="1"/>
    <col min="5" max="5" width="10.421875" style="12" customWidth="1"/>
    <col min="6" max="6" width="0.2890625" style="12" customWidth="1"/>
    <col min="7" max="7" width="15.28125" style="12" customWidth="1"/>
    <col min="8" max="8" width="0.2890625" style="12" customWidth="1"/>
    <col min="9" max="9" width="15.00390625" style="12" customWidth="1"/>
    <col min="10" max="10" width="0.2890625" style="12" customWidth="1"/>
    <col min="11" max="11" width="12.8515625" style="12" customWidth="1"/>
    <col min="12" max="12" width="0.2890625" style="12" customWidth="1"/>
    <col min="13" max="13" width="14.28125" style="12" customWidth="1"/>
    <col min="14" max="14" width="0.2890625" style="12" customWidth="1"/>
    <col min="15" max="15" width="14.421875" style="12" customWidth="1"/>
    <col min="16" max="16" width="0.42578125" style="12" customWidth="1"/>
    <col min="17" max="17" width="11.00390625" style="12" customWidth="1"/>
    <col min="18" max="18" width="9.140625" style="12" hidden="1" customWidth="1"/>
    <col min="19" max="16384" width="9.140625" style="12" customWidth="1"/>
  </cols>
  <sheetData>
    <row r="1" spans="1:17" ht="18" customHeight="1">
      <c r="A1" s="1" t="e">
        <f>#REF!</f>
        <v>#REF!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8" customHeight="1">
      <c r="A2" s="224" t="s">
        <v>118</v>
      </c>
      <c r="B2" s="224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</row>
    <row r="3" spans="1:17" ht="18" customHeight="1">
      <c r="A3" s="117" t="str">
        <f>'IS'!A3</f>
        <v>for the year ended 31 December 2012</v>
      </c>
      <c r="B3" s="2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ht="18" customHeight="1">
      <c r="A4" s="24"/>
      <c r="B4" s="2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17" ht="16.5" customHeight="1">
      <c r="A5" s="224"/>
      <c r="B5" s="224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</row>
    <row r="6" spans="1:17" s="172" customFormat="1" ht="15" customHeight="1">
      <c r="A6" s="230"/>
      <c r="B6" s="169"/>
      <c r="C6" s="227" t="s">
        <v>119</v>
      </c>
      <c r="D6" s="170"/>
      <c r="E6" s="227" t="s">
        <v>120</v>
      </c>
      <c r="F6" s="171"/>
      <c r="G6" s="227" t="s">
        <v>121</v>
      </c>
      <c r="H6" s="171"/>
      <c r="I6" s="227" t="s">
        <v>136</v>
      </c>
      <c r="J6" s="170"/>
      <c r="K6" s="227" t="s">
        <v>122</v>
      </c>
      <c r="L6" s="171"/>
      <c r="M6" s="227" t="s">
        <v>123</v>
      </c>
      <c r="N6" s="171"/>
      <c r="O6" s="227" t="s">
        <v>62</v>
      </c>
      <c r="P6" s="171"/>
      <c r="Q6" s="227" t="s">
        <v>124</v>
      </c>
    </row>
    <row r="7" spans="1:17" s="175" customFormat="1" ht="58.5" customHeight="1">
      <c r="A7" s="231"/>
      <c r="B7" s="176" t="s">
        <v>13</v>
      </c>
      <c r="C7" s="227"/>
      <c r="D7" s="173"/>
      <c r="E7" s="228"/>
      <c r="F7" s="174"/>
      <c r="G7" s="228"/>
      <c r="H7" s="174"/>
      <c r="I7" s="228"/>
      <c r="J7" s="173"/>
      <c r="K7" s="228"/>
      <c r="L7" s="174"/>
      <c r="M7" s="228"/>
      <c r="N7" s="174"/>
      <c r="O7" s="228"/>
      <c r="P7" s="174"/>
      <c r="Q7" s="228"/>
    </row>
    <row r="8" spans="1:17" s="34" customFormat="1" ht="15">
      <c r="A8" s="41"/>
      <c r="B8" s="41"/>
      <c r="C8" s="32" t="s">
        <v>0</v>
      </c>
      <c r="D8" s="32"/>
      <c r="E8" s="32" t="s">
        <v>0</v>
      </c>
      <c r="F8" s="32"/>
      <c r="G8" s="32" t="s">
        <v>0</v>
      </c>
      <c r="H8" s="32"/>
      <c r="I8" s="32" t="s">
        <v>0</v>
      </c>
      <c r="J8" s="32"/>
      <c r="K8" s="32" t="s">
        <v>0</v>
      </c>
      <c r="L8" s="32"/>
      <c r="M8" s="32" t="s">
        <v>0</v>
      </c>
      <c r="N8" s="32"/>
      <c r="O8" s="32" t="s">
        <v>0</v>
      </c>
      <c r="P8" s="32"/>
      <c r="Q8" s="32" t="s">
        <v>0</v>
      </c>
    </row>
    <row r="9" spans="1:17" s="31" customFormat="1" ht="15">
      <c r="A9" s="40"/>
      <c r="B9" s="40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3"/>
      <c r="P9" s="32"/>
      <c r="Q9" s="32"/>
    </row>
    <row r="10" spans="1:17" s="28" customFormat="1" ht="15">
      <c r="A10" s="54" t="s">
        <v>125</v>
      </c>
      <c r="B10" s="75"/>
      <c r="C10" s="195">
        <v>132000</v>
      </c>
      <c r="D10" s="55"/>
      <c r="E10" s="195">
        <v>-2392</v>
      </c>
      <c r="F10" s="29"/>
      <c r="G10" s="195">
        <v>17788</v>
      </c>
      <c r="H10" s="55"/>
      <c r="I10" s="195">
        <v>23031</v>
      </c>
      <c r="J10" s="55" t="e">
        <f>#REF!+#REF!+#REF!+#REF!</f>
        <v>#REF!</v>
      </c>
      <c r="K10" s="195">
        <v>-312</v>
      </c>
      <c r="L10" s="55" t="e">
        <f>#REF!+#REF!+#REF!+#REF!</f>
        <v>#REF!</v>
      </c>
      <c r="M10" s="195">
        <v>85172</v>
      </c>
      <c r="N10" s="55"/>
      <c r="O10" s="195">
        <v>40672</v>
      </c>
      <c r="P10" s="55"/>
      <c r="Q10" s="195">
        <v>295959</v>
      </c>
    </row>
    <row r="11" spans="1:16" s="28" customFormat="1" ht="8.25" customHeight="1">
      <c r="A11" s="54"/>
      <c r="B11" s="75"/>
      <c r="C11" s="55"/>
      <c r="D11" s="29"/>
      <c r="E11" s="55"/>
      <c r="F11" s="29"/>
      <c r="G11" s="55"/>
      <c r="H11" s="55"/>
      <c r="I11" s="55"/>
      <c r="J11" s="29"/>
      <c r="K11" s="29"/>
      <c r="L11" s="29"/>
      <c r="M11" s="55"/>
      <c r="N11" s="29"/>
      <c r="O11" s="55"/>
      <c r="P11" s="55"/>
    </row>
    <row r="12" spans="1:17" s="28" customFormat="1" ht="15" customHeight="1">
      <c r="A12" s="226" t="s">
        <v>126</v>
      </c>
      <c r="B12" s="226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30"/>
    </row>
    <row r="13" spans="1:17" s="28" customFormat="1" ht="15">
      <c r="A13" s="178" t="s">
        <v>127</v>
      </c>
      <c r="B13" s="23"/>
      <c r="C13" s="74">
        <v>0</v>
      </c>
      <c r="D13" s="74"/>
      <c r="E13" s="74">
        <v>-7644</v>
      </c>
      <c r="F13" s="74"/>
      <c r="G13" s="74">
        <v>0</v>
      </c>
      <c r="H13" s="74"/>
      <c r="I13" s="74">
        <v>0</v>
      </c>
      <c r="J13" s="74"/>
      <c r="K13" s="74">
        <v>0</v>
      </c>
      <c r="L13" s="74"/>
      <c r="M13" s="74">
        <v>0</v>
      </c>
      <c r="N13" s="74"/>
      <c r="O13" s="74">
        <v>0</v>
      </c>
      <c r="P13" s="74"/>
      <c r="Q13" s="30">
        <f>SUM(C13:P13)</f>
        <v>-7644</v>
      </c>
    </row>
    <row r="14" spans="1:17" s="28" customFormat="1" ht="15">
      <c r="A14" s="72" t="s">
        <v>128</v>
      </c>
      <c r="B14" s="23"/>
      <c r="C14" s="100">
        <v>0</v>
      </c>
      <c r="D14" s="100"/>
      <c r="E14" s="100">
        <v>0</v>
      </c>
      <c r="F14" s="100"/>
      <c r="G14" s="100">
        <f>G15</f>
        <v>4067</v>
      </c>
      <c r="H14" s="100"/>
      <c r="I14" s="100">
        <v>0</v>
      </c>
      <c r="J14" s="100"/>
      <c r="K14" s="100">
        <v>0</v>
      </c>
      <c r="L14" s="100"/>
      <c r="M14" s="100">
        <f>M15</f>
        <v>25524</v>
      </c>
      <c r="N14" s="100"/>
      <c r="O14" s="100">
        <f>O15+O16</f>
        <v>-40672</v>
      </c>
      <c r="P14" s="100"/>
      <c r="Q14" s="101">
        <f>SUM(C14:O14)</f>
        <v>-11081</v>
      </c>
    </row>
    <row r="15" spans="1:17" s="28" customFormat="1" ht="15">
      <c r="A15" s="96" t="s">
        <v>129</v>
      </c>
      <c r="B15" s="97"/>
      <c r="C15" s="167">
        <v>0</v>
      </c>
      <c r="D15" s="167"/>
      <c r="E15" s="167">
        <v>0</v>
      </c>
      <c r="F15" s="167"/>
      <c r="G15" s="167">
        <v>4067</v>
      </c>
      <c r="H15" s="167"/>
      <c r="I15" s="167">
        <v>0</v>
      </c>
      <c r="J15" s="167"/>
      <c r="K15" s="167">
        <v>0</v>
      </c>
      <c r="L15" s="167"/>
      <c r="M15" s="167">
        <v>25524</v>
      </c>
      <c r="N15" s="167"/>
      <c r="O15" s="167">
        <f>-G15-M15</f>
        <v>-29591</v>
      </c>
      <c r="P15" s="167"/>
      <c r="Q15" s="167">
        <f>SUM(C15:O15)</f>
        <v>0</v>
      </c>
    </row>
    <row r="16" spans="1:17" s="28" customFormat="1" ht="15">
      <c r="A16" s="96" t="s">
        <v>130</v>
      </c>
      <c r="B16" s="97"/>
      <c r="C16" s="167">
        <v>0</v>
      </c>
      <c r="D16" s="167"/>
      <c r="E16" s="167">
        <v>0</v>
      </c>
      <c r="F16" s="167"/>
      <c r="G16" s="167">
        <v>0</v>
      </c>
      <c r="H16" s="167"/>
      <c r="I16" s="167">
        <v>0</v>
      </c>
      <c r="J16" s="167"/>
      <c r="K16" s="167">
        <v>0</v>
      </c>
      <c r="L16" s="167"/>
      <c r="M16" s="167">
        <v>0</v>
      </c>
      <c r="N16" s="167"/>
      <c r="O16" s="167">
        <v>-11081</v>
      </c>
      <c r="P16" s="167"/>
      <c r="Q16" s="194">
        <f>SUM(C16:O16)</f>
        <v>-11081</v>
      </c>
    </row>
    <row r="17" spans="1:17" s="28" customFormat="1" ht="9" customHeight="1">
      <c r="A17" s="96"/>
      <c r="B17" s="23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2"/>
    </row>
    <row r="18" spans="1:17" s="28" customFormat="1" ht="15">
      <c r="A18" s="51" t="s">
        <v>131</v>
      </c>
      <c r="B18" s="23"/>
      <c r="C18" s="100">
        <v>0</v>
      </c>
      <c r="D18" s="100"/>
      <c r="E18" s="100">
        <v>0</v>
      </c>
      <c r="F18" s="100"/>
      <c r="G18" s="100">
        <v>0</v>
      </c>
      <c r="H18" s="100"/>
      <c r="I18" s="100">
        <f>'IS'!F33+'IS'!F34</f>
        <v>2435</v>
      </c>
      <c r="J18" s="100"/>
      <c r="K18" s="100">
        <f>'IS'!F32</f>
        <v>314</v>
      </c>
      <c r="L18" s="100"/>
      <c r="M18" s="100">
        <v>0</v>
      </c>
      <c r="N18" s="100"/>
      <c r="O18" s="100">
        <f>'IS'!F29</f>
        <v>40685</v>
      </c>
      <c r="P18" s="100"/>
      <c r="Q18" s="101">
        <f>SUM(C18:O18)</f>
        <v>43434</v>
      </c>
    </row>
    <row r="19" spans="1:17" s="28" customFormat="1" ht="6.75" customHeight="1">
      <c r="A19" s="51"/>
      <c r="B19" s="23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1"/>
    </row>
    <row r="20" spans="1:17" s="21" customFormat="1" ht="15">
      <c r="A20" s="51" t="s">
        <v>132</v>
      </c>
      <c r="B20" s="23"/>
      <c r="C20" s="100">
        <v>0</v>
      </c>
      <c r="D20" s="100"/>
      <c r="E20" s="100">
        <v>0</v>
      </c>
      <c r="F20" s="100"/>
      <c r="G20" s="100">
        <v>0</v>
      </c>
      <c r="H20" s="100"/>
      <c r="I20" s="100">
        <v>-106</v>
      </c>
      <c r="J20" s="100"/>
      <c r="K20" s="100">
        <v>0</v>
      </c>
      <c r="L20" s="100"/>
      <c r="M20" s="100">
        <v>0</v>
      </c>
      <c r="N20" s="100"/>
      <c r="O20" s="100">
        <f>-I20</f>
        <v>106</v>
      </c>
      <c r="P20" s="100"/>
      <c r="Q20" s="101">
        <f>SUM(C20:O20)</f>
        <v>0</v>
      </c>
    </row>
    <row r="21" spans="1:17" s="21" customFormat="1" ht="15">
      <c r="A21" s="51"/>
      <c r="B21" s="23"/>
      <c r="C21" s="73"/>
      <c r="D21" s="74"/>
      <c r="E21" s="73"/>
      <c r="F21" s="74"/>
      <c r="G21" s="73"/>
      <c r="H21" s="74"/>
      <c r="I21" s="73"/>
      <c r="J21" s="74"/>
      <c r="K21" s="73"/>
      <c r="L21" s="74"/>
      <c r="M21" s="73"/>
      <c r="N21" s="74"/>
      <c r="O21" s="73"/>
      <c r="P21" s="74"/>
      <c r="Q21" s="37"/>
    </row>
    <row r="22" spans="1:17" s="21" customFormat="1" ht="15.75" thickBot="1">
      <c r="A22" s="54" t="s">
        <v>133</v>
      </c>
      <c r="B22" s="75">
        <v>27</v>
      </c>
      <c r="C22" s="76">
        <f>C10+C14+C18+C20</f>
        <v>132000</v>
      </c>
      <c r="D22" s="55"/>
      <c r="E22" s="76">
        <f>E10+E14+E18+E20+E13</f>
        <v>-10036</v>
      </c>
      <c r="F22" s="29"/>
      <c r="G22" s="76">
        <f aca="true" t="shared" si="0" ref="G22:L22">G10+G14+G18+G20</f>
        <v>21855</v>
      </c>
      <c r="H22" s="55">
        <f t="shared" si="0"/>
        <v>0</v>
      </c>
      <c r="I22" s="76">
        <f t="shared" si="0"/>
        <v>25360</v>
      </c>
      <c r="J22" s="76" t="e">
        <f t="shared" si="0"/>
        <v>#REF!</v>
      </c>
      <c r="K22" s="76">
        <f t="shared" si="0"/>
        <v>2</v>
      </c>
      <c r="L22" s="55" t="e">
        <f t="shared" si="0"/>
        <v>#REF!</v>
      </c>
      <c r="M22" s="76">
        <f>M10+M14</f>
        <v>110696</v>
      </c>
      <c r="N22" s="55"/>
      <c r="O22" s="76">
        <f>O10+O14+O18+O20</f>
        <v>40791</v>
      </c>
      <c r="P22" s="55"/>
      <c r="Q22" s="76">
        <f>Q10+Q14+Q18+Q20+Q13</f>
        <v>320668</v>
      </c>
    </row>
    <row r="23" spans="2:17" s="21" customFormat="1" ht="9.75" customHeight="1" thickTop="1">
      <c r="B23" s="47"/>
      <c r="C23" s="47"/>
      <c r="D23" s="47"/>
      <c r="E23" s="18"/>
      <c r="F23" s="17"/>
      <c r="Q23" s="196"/>
    </row>
    <row r="24" spans="1:17" s="21" customFormat="1" ht="15" customHeight="1">
      <c r="A24" s="226" t="s">
        <v>134</v>
      </c>
      <c r="B24" s="226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30"/>
    </row>
    <row r="25" spans="1:17" s="21" customFormat="1" ht="15">
      <c r="A25" s="178" t="s">
        <v>127</v>
      </c>
      <c r="B25" s="23"/>
      <c r="C25" s="74">
        <v>0</v>
      </c>
      <c r="D25" s="74"/>
      <c r="E25" s="74">
        <v>-2120</v>
      </c>
      <c r="F25" s="74"/>
      <c r="G25" s="74">
        <v>0</v>
      </c>
      <c r="H25" s="74"/>
      <c r="I25" s="74">
        <v>0</v>
      </c>
      <c r="J25" s="74"/>
      <c r="K25" s="74">
        <v>0</v>
      </c>
      <c r="L25" s="74"/>
      <c r="M25" s="74">
        <v>0</v>
      </c>
      <c r="N25" s="74"/>
      <c r="O25" s="74">
        <v>0</v>
      </c>
      <c r="P25" s="74"/>
      <c r="Q25" s="30">
        <f>SUM(C25:P25)</f>
        <v>-2120</v>
      </c>
    </row>
    <row r="26" spans="1:17" s="21" customFormat="1" ht="15">
      <c r="A26" s="72" t="s">
        <v>128</v>
      </c>
      <c r="B26" s="23"/>
      <c r="C26" s="100">
        <v>0</v>
      </c>
      <c r="D26" s="100"/>
      <c r="E26" s="100"/>
      <c r="F26" s="100"/>
      <c r="G26" s="100">
        <f>G27</f>
        <v>4079</v>
      </c>
      <c r="H26" s="100"/>
      <c r="I26" s="100">
        <v>0</v>
      </c>
      <c r="J26" s="100"/>
      <c r="K26" s="100">
        <v>0</v>
      </c>
      <c r="L26" s="100"/>
      <c r="M26" s="100">
        <f>M27</f>
        <v>27691</v>
      </c>
      <c r="N26" s="100"/>
      <c r="O26" s="100">
        <f>O27+O28</f>
        <v>-40791</v>
      </c>
      <c r="P26" s="100"/>
      <c r="Q26" s="101">
        <f>SUM(C26:O26)</f>
        <v>-9021</v>
      </c>
    </row>
    <row r="27" spans="1:17" s="21" customFormat="1" ht="15">
      <c r="A27" s="96" t="s">
        <v>129</v>
      </c>
      <c r="B27" s="97"/>
      <c r="C27" s="167">
        <v>0</v>
      </c>
      <c r="D27" s="167"/>
      <c r="E27" s="167">
        <v>0</v>
      </c>
      <c r="F27" s="167"/>
      <c r="G27" s="167">
        <v>4079</v>
      </c>
      <c r="H27" s="167"/>
      <c r="I27" s="167">
        <v>0</v>
      </c>
      <c r="J27" s="167"/>
      <c r="K27" s="167">
        <v>0</v>
      </c>
      <c r="L27" s="167"/>
      <c r="M27" s="167">
        <v>27691</v>
      </c>
      <c r="N27" s="167"/>
      <c r="O27" s="167">
        <f>-G27-M27</f>
        <v>-31770</v>
      </c>
      <c r="P27" s="167"/>
      <c r="Q27" s="167">
        <f>SUM(C27:O27)</f>
        <v>0</v>
      </c>
    </row>
    <row r="28" spans="1:17" s="21" customFormat="1" ht="15">
      <c r="A28" s="96" t="s">
        <v>130</v>
      </c>
      <c r="B28" s="97"/>
      <c r="C28" s="167">
        <v>0</v>
      </c>
      <c r="D28" s="167"/>
      <c r="E28" s="167">
        <v>0</v>
      </c>
      <c r="F28" s="167"/>
      <c r="G28" s="167">
        <v>0</v>
      </c>
      <c r="H28" s="167"/>
      <c r="I28" s="167">
        <v>0</v>
      </c>
      <c r="J28" s="167"/>
      <c r="K28" s="167">
        <v>0</v>
      </c>
      <c r="L28" s="167"/>
      <c r="M28" s="167">
        <v>0</v>
      </c>
      <c r="N28" s="167"/>
      <c r="O28" s="167">
        <v>-9021</v>
      </c>
      <c r="P28" s="167"/>
      <c r="Q28" s="194">
        <f>SUM(C28:O28)</f>
        <v>-9021</v>
      </c>
    </row>
    <row r="29" spans="1:17" s="21" customFormat="1" ht="8.25" customHeight="1">
      <c r="A29" s="96"/>
      <c r="B29" s="23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2"/>
    </row>
    <row r="30" spans="1:17" s="21" customFormat="1" ht="15">
      <c r="A30" s="51" t="s">
        <v>131</v>
      </c>
      <c r="B30" s="23"/>
      <c r="C30" s="100">
        <v>0</v>
      </c>
      <c r="D30" s="100"/>
      <c r="E30" s="100">
        <v>0</v>
      </c>
      <c r="F30" s="100"/>
      <c r="G30" s="100">
        <v>0</v>
      </c>
      <c r="H30" s="100"/>
      <c r="I30" s="100">
        <f>'IS'!D33+'IS'!D34</f>
        <v>16</v>
      </c>
      <c r="J30" s="100"/>
      <c r="K30" s="100">
        <f>'IS'!D32</f>
        <v>512</v>
      </c>
      <c r="L30" s="100"/>
      <c r="M30" s="100">
        <v>0</v>
      </c>
      <c r="N30" s="100"/>
      <c r="O30" s="100">
        <f>'IS'!D29</f>
        <v>40885</v>
      </c>
      <c r="P30" s="100"/>
      <c r="Q30" s="101">
        <f>SUM(C30:O30)</f>
        <v>41413</v>
      </c>
    </row>
    <row r="31" spans="1:17" s="21" customFormat="1" ht="9" customHeight="1">
      <c r="A31" s="51"/>
      <c r="B31" s="23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1"/>
    </row>
    <row r="32" spans="1:17" s="21" customFormat="1" ht="15">
      <c r="A32" s="51" t="s">
        <v>132</v>
      </c>
      <c r="B32" s="23"/>
      <c r="C32" s="100">
        <v>0</v>
      </c>
      <c r="D32" s="100"/>
      <c r="E32" s="100">
        <v>0</v>
      </c>
      <c r="F32" s="100"/>
      <c r="G32" s="100">
        <v>0</v>
      </c>
      <c r="H32" s="100"/>
      <c r="I32" s="100">
        <v>-283</v>
      </c>
      <c r="J32" s="100"/>
      <c r="K32" s="100">
        <v>0</v>
      </c>
      <c r="L32" s="100"/>
      <c r="M32" s="100">
        <v>0</v>
      </c>
      <c r="N32" s="100"/>
      <c r="O32" s="100">
        <f>-I32</f>
        <v>283</v>
      </c>
      <c r="P32" s="100"/>
      <c r="Q32" s="101">
        <f>SUM(C32:O32)</f>
        <v>0</v>
      </c>
    </row>
    <row r="33" spans="1:17" s="21" customFormat="1" ht="15">
      <c r="A33" s="51"/>
      <c r="B33" s="23"/>
      <c r="C33" s="73"/>
      <c r="D33" s="74"/>
      <c r="E33" s="73"/>
      <c r="F33" s="74"/>
      <c r="G33" s="73"/>
      <c r="H33" s="74"/>
      <c r="I33" s="73"/>
      <c r="J33" s="74"/>
      <c r="K33" s="73"/>
      <c r="L33" s="74"/>
      <c r="M33" s="73"/>
      <c r="N33" s="74"/>
      <c r="O33" s="73"/>
      <c r="P33" s="74"/>
      <c r="Q33" s="37"/>
    </row>
    <row r="34" spans="1:18" s="21" customFormat="1" ht="15.75" thickBot="1">
      <c r="A34" s="54" t="s">
        <v>135</v>
      </c>
      <c r="B34" s="75">
        <v>27</v>
      </c>
      <c r="C34" s="76">
        <f>C22+C26+C30+C32</f>
        <v>132000</v>
      </c>
      <c r="D34" s="55"/>
      <c r="E34" s="76">
        <f>E22+E26+E30+E32+E25</f>
        <v>-12156</v>
      </c>
      <c r="F34" s="29"/>
      <c r="G34" s="76">
        <f aca="true" t="shared" si="1" ref="G34:L34">G22+G26+G30+G32</f>
        <v>25934</v>
      </c>
      <c r="H34" s="55">
        <f t="shared" si="1"/>
        <v>0</v>
      </c>
      <c r="I34" s="76">
        <f t="shared" si="1"/>
        <v>25093</v>
      </c>
      <c r="J34" s="76" t="e">
        <f t="shared" si="1"/>
        <v>#REF!</v>
      </c>
      <c r="K34" s="76">
        <f t="shared" si="1"/>
        <v>514</v>
      </c>
      <c r="L34" s="55" t="e">
        <f t="shared" si="1"/>
        <v>#REF!</v>
      </c>
      <c r="M34" s="76">
        <f>M22+M26</f>
        <v>138387</v>
      </c>
      <c r="N34" s="55"/>
      <c r="O34" s="76">
        <f>O22+O26+O30+O32</f>
        <v>41168</v>
      </c>
      <c r="P34" s="55"/>
      <c r="Q34" s="76">
        <f>Q22+Q26+Q30+Q32+Q25</f>
        <v>350940</v>
      </c>
      <c r="R34" s="209">
        <f>+Q34-SFP!D33</f>
        <v>0</v>
      </c>
    </row>
    <row r="35" spans="2:17" s="21" customFormat="1" ht="15.75" thickTop="1">
      <c r="B35" s="47"/>
      <c r="C35" s="47"/>
      <c r="D35" s="47"/>
      <c r="E35" s="18"/>
      <c r="F35" s="17"/>
      <c r="Q35" s="196"/>
    </row>
    <row r="36" spans="2:17" s="21" customFormat="1" ht="15">
      <c r="B36" s="47"/>
      <c r="C36" s="47"/>
      <c r="D36" s="47"/>
      <c r="E36" s="18"/>
      <c r="F36" s="17"/>
      <c r="Q36" s="196"/>
    </row>
    <row r="37" spans="2:17" s="21" customFormat="1" ht="15">
      <c r="B37" s="47"/>
      <c r="C37" s="47"/>
      <c r="D37" s="47"/>
      <c r="E37" s="18"/>
      <c r="F37" s="17"/>
      <c r="Q37" s="196"/>
    </row>
    <row r="38" spans="1:15" s="13" customFormat="1" ht="15">
      <c r="A38" s="140" t="str">
        <f>'IS'!A42</f>
        <v>The accompanying notes on pages 5 to 91 form an integral part of these financial statements.</v>
      </c>
      <c r="B38" s="70"/>
      <c r="G38" s="205"/>
      <c r="I38" s="205"/>
      <c r="K38" s="205"/>
      <c r="M38" s="205"/>
      <c r="O38" s="205"/>
    </row>
    <row r="39" spans="1:2" s="13" customFormat="1" ht="15">
      <c r="A39" s="140"/>
      <c r="B39" s="70"/>
    </row>
    <row r="40" spans="1:7" s="21" customFormat="1" ht="15">
      <c r="A40" s="19" t="s">
        <v>36</v>
      </c>
      <c r="B40" s="47"/>
      <c r="C40" s="47"/>
      <c r="D40" s="47"/>
      <c r="E40" s="47"/>
      <c r="F40" s="47"/>
      <c r="G40" s="18"/>
    </row>
    <row r="41" spans="1:7" s="21" customFormat="1" ht="15">
      <c r="A41" s="93" t="s">
        <v>8</v>
      </c>
      <c r="B41" s="47"/>
      <c r="C41" s="47"/>
      <c r="D41" s="47"/>
      <c r="E41" s="47"/>
      <c r="F41" s="47"/>
      <c r="G41" s="18"/>
    </row>
    <row r="42" spans="2:7" s="21" customFormat="1" ht="15">
      <c r="B42" s="47"/>
      <c r="C42" s="47"/>
      <c r="D42" s="47"/>
      <c r="E42" s="47"/>
      <c r="F42" s="47"/>
      <c r="G42" s="18"/>
    </row>
    <row r="43" spans="1:7" s="21" customFormat="1" ht="15">
      <c r="A43" s="19" t="s">
        <v>37</v>
      </c>
      <c r="B43" s="47"/>
      <c r="C43" s="47"/>
      <c r="D43" s="47"/>
      <c r="E43" s="47"/>
      <c r="F43" s="47"/>
      <c r="G43" s="18"/>
    </row>
    <row r="44" spans="1:7" s="21" customFormat="1" ht="15">
      <c r="A44" s="93" t="s">
        <v>9</v>
      </c>
      <c r="B44" s="47"/>
      <c r="C44" s="47"/>
      <c r="D44" s="47"/>
      <c r="E44" s="47"/>
      <c r="F44" s="47"/>
      <c r="G44" s="18"/>
    </row>
    <row r="45" spans="2:7" s="21" customFormat="1" ht="15">
      <c r="B45" s="47"/>
      <c r="C45" s="47"/>
      <c r="D45" s="47"/>
      <c r="E45" s="47"/>
      <c r="F45" s="47"/>
      <c r="G45" s="18"/>
    </row>
    <row r="46" spans="1:7" s="21" customFormat="1" ht="15">
      <c r="A46" s="107" t="s">
        <v>38</v>
      </c>
      <c r="B46" s="47"/>
      <c r="C46" s="47"/>
      <c r="D46" s="47"/>
      <c r="E46" s="47"/>
      <c r="F46" s="47"/>
      <c r="G46" s="18"/>
    </row>
    <row r="47" spans="1:7" s="21" customFormat="1" ht="15">
      <c r="A47" s="108" t="s">
        <v>10</v>
      </c>
      <c r="B47" s="47"/>
      <c r="C47" s="47"/>
      <c r="D47" s="47"/>
      <c r="E47" s="47"/>
      <c r="F47" s="47"/>
      <c r="G47" s="18"/>
    </row>
    <row r="48" spans="1:2" ht="15">
      <c r="A48" s="11"/>
      <c r="B48" s="11"/>
    </row>
    <row r="49" spans="1:2" ht="15">
      <c r="A49" s="10"/>
      <c r="B49" s="10"/>
    </row>
    <row r="58" spans="1:2" ht="15">
      <c r="A58" s="43"/>
      <c r="B58" s="43"/>
    </row>
  </sheetData>
  <sheetProtection/>
  <mergeCells count="13">
    <mergeCell ref="A6:A7"/>
    <mergeCell ref="G6:G7"/>
    <mergeCell ref="I6:I7"/>
    <mergeCell ref="A24:B24"/>
    <mergeCell ref="K6:K7"/>
    <mergeCell ref="A12:B12"/>
    <mergeCell ref="A2:Q2"/>
    <mergeCell ref="A5:Q5"/>
    <mergeCell ref="Q6:Q7"/>
    <mergeCell ref="C6:C7"/>
    <mergeCell ref="E6:E7"/>
    <mergeCell ref="M6:M7"/>
    <mergeCell ref="O6:O7"/>
  </mergeCells>
  <printOptions/>
  <pageMargins left="0.5905511811023623" right="0.15748031496062992" top="0.3937007874015748" bottom="0.3937007874015748" header="0.5511811023622047" footer="0.5118110236220472"/>
  <pageSetup blackAndWhite="1" firstPageNumber="4" useFirstPageNumber="1" horizontalDpi="600" verticalDpi="600" orientation="landscape" paperSize="9" scale="75" r:id="rId1"/>
  <headerFooter alignWithMargins="0">
    <oddFooter>&amp;C&amp;"Times New Roman,Italic"This is a translation from Bulgarian of the financial statements of Sopharma AD for year 2012.&amp;R4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Mariya Nedkova</cp:lastModifiedBy>
  <cp:lastPrinted>2013-03-27T07:39:13Z</cp:lastPrinted>
  <dcterms:created xsi:type="dcterms:W3CDTF">2003-02-07T14:36:34Z</dcterms:created>
  <dcterms:modified xsi:type="dcterms:W3CDTF">2013-03-29T12:43:59Z</dcterms:modified>
  <cp:category/>
  <cp:version/>
  <cp:contentType/>
  <cp:contentStatus/>
</cp:coreProperties>
</file>